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Major Project Status Reports\2024 MPSR\Dec 2024\Returned from Colleges\"/>
    </mc:Choice>
  </mc:AlternateContent>
  <xr:revisionPtr revIDLastSave="0" documentId="13_ncr:1_{CB1B503C-4B49-442E-8ABA-BF3092C12906}" xr6:coauthVersionLast="47" xr6:coauthVersionMax="47" xr10:uidLastSave="{00000000-0000-0000-0000-000000000000}"/>
  <bookViews>
    <workbookView xWindow="-110" yWindow="-110" windowWidth="19420" windowHeight="10420" activeTab="1" xr2:uid="{00000000-000D-0000-FFFF-FFFF00000000}"/>
  </bookViews>
  <sheets>
    <sheet name="QuickStartGuide" sheetId="5" r:id="rId1"/>
    <sheet name="Major Project Report" sheetId="3" r:id="rId2"/>
    <sheet name="Photo Gallery" sheetId="6" state="hidden"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3" l="1"/>
  <c r="F101" i="3" l="1"/>
  <c r="F94" i="3"/>
  <c r="F92" i="3"/>
  <c r="F88" i="3"/>
  <c r="F84" i="3"/>
  <c r="F83" i="3"/>
  <c r="F82" i="3"/>
  <c r="E82" i="3"/>
  <c r="E83" i="3" s="1"/>
  <c r="F81" i="3"/>
  <c r="F80" i="3"/>
  <c r="C44" i="3"/>
  <c r="E44" i="3" s="1"/>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<sst xmlns="http://schemas.openxmlformats.org/spreadsheetml/2006/main" count="246" uniqueCount="225">
  <si>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</si>
  <si>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</si>
  <si>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</si>
  <si>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</si>
  <si>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</si>
  <si>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</si>
  <si>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</si>
  <si>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</si>
  <si>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</si>
  <si>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</si>
  <si>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</si>
  <si>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</si>
  <si>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</si>
  <si>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</si>
  <si>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</si>
  <si>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</si>
  <si>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</si>
  <si>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</si>
  <si>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</si>
  <si>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</si>
  <si>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</si>
  <si>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</si>
  <si>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</si>
  <si>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</si>
  <si>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</si>
  <si>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</si>
  <si>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</si>
  <si>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</si>
  <si>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</si>
  <si>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</si>
  <si>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</si>
  <si>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</si>
  <si>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</si>
  <si>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</si>
  <si>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</si>
  <si>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</si>
  <si>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</si>
  <si>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</si>
  <si>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</si>
  <si>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</si>
  <si>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</si>
  <si>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</si>
  <si>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</si>
  <si>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</si>
  <si>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</si>
  <si>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</si>
  <si>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</si>
  <si>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</si>
  <si>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</si>
  <si>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</si>
  <si>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</si>
  <si>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</si>
  <si>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</si>
  <si>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</si>
  <si>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</si>
  <si>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</si>
  <si>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</si>
  <si>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</si>
  <si>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</si>
  <si>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</si>
  <si>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</si>
  <si>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</si>
  <si>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</si>
  <si>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</si>
  <si>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</si>
  <si>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</si>
  <si>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</si>
  <si>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</si>
  <si>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</si>
  <si>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</si>
  <si>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</si>
  <si>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</si>
  <si>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</si>
  <si>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</si>
  <si>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</si>
  <si>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</si>
  <si>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</si>
  <si>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</si>
  <si>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</si>
  <si>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</si>
  <si>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</si>
  <si>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</si>
  <si>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</si>
  <si>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</si>
  <si>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</si>
  <si>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</si>
  <si>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</si>
  <si>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</si>
  <si>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</si>
  <si>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</si>
  <si>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</si>
  <si>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</si>
  <si>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</si>
  <si>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</si>
  <si>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</si>
  <si>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</si>
  <si>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</si>
  <si>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</si>
  <si>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</si>
  <si>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</si>
  <si>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</si>
  <si>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</si>
  <si>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</si>
  <si>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</si>
  <si>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</si>
  <si>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</si>
  <si>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</si>
  <si>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</si>
  <si>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</si>
  <si>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</si>
  <si>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</si>
  <si>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</si>
  <si>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</si>
  <si>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</si>
  <si>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</si>
  <si>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</si>
  <si>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</si>
  <si>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</si>
  <si>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</si>
  <si>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</si>
  <si>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</si>
  <si>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</si>
  <si>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</si>
  <si>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</si>
  <si>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</si>
  <si>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</si>
  <si>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</si>
  <si>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</si>
  <si>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</si>
  <si>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</si>
  <si>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</si>
  <si>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</si>
  <si>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</si>
  <si>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</si>
  <si>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</si>
  <si>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</si>
  <si>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</si>
  <si>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</si>
  <si>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</si>
  <si>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</si>
  <si>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</si>
  <si>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</si>
  <si>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</si>
  <si>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</si>
  <si>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</si>
  <si>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</si>
  <si>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</si>
  <si>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</si>
  <si>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</si>
  <si>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</si>
  <si>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</si>
  <si>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</si>
  <si>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</si>
  <si>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</si>
  <si>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</si>
  <si>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</si>
  <si>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</si>
  <si>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</si>
  <si>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</si>
  <si>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</si>
  <si>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</si>
  <si>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</si>
  <si>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</si>
  <si>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</si>
  <si>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</si>
  <si>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</si>
  <si>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</si>
  <si>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</si>
  <si>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</si>
  <si>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</si>
  <si>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</si>
  <si>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</si>
  <si>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</si>
  <si>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</si>
  <si>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</si>
  <si>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</si>
  <si>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</si>
  <si>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</si>
  <si>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</si>
  <si>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</si>
  <si>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</si>
  <si>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</si>
  <si>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</si>
  <si>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</si>
  <si>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</si>
  <si>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</si>
  <si>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</si>
  <si>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</si>
  <si>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</si>
  <si>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</si>
  <si>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</si>
  <si>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</si>
  <si>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</si>
  <si>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</si>
  <si>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</si>
  <si>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</si>
  <si>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</si>
  <si>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</si>
  <si>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</si>
  <si>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</si>
  <si>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</si>
  <si>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</si>
  <si>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</si>
  <si>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</si>
  <si>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</si>
  <si>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</si>
  <si>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</si>
  <si>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</si>
  <si>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</si>
  <si>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</si>
  <si>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</si>
  <si>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Everett Community College Baker Hall Replacement</t>
  </si>
  <si>
    <t>Erica Dias</t>
  </si>
  <si>
    <t>425-388-9156</t>
  </si>
  <si>
    <t>edias@everettcc.edu</t>
  </si>
  <si>
    <t>This project replaces a facility built in 1962. The Baker Hall Replacement project will support the following programs: General Business, Accounting, Economics, Business Technology, Information Technology and Theatre. It will contain sixteen primary instructional classrooms, two Basic Skills labs, and instructional support spaces ranging from classroom break-out spaces to collaboration rooms to informal lounges. An auditorium convertible for use as a black-box theater will serve multiple roles, from instructional lab to instructional support to a campus event space.</t>
  </si>
  <si>
    <t>A21</t>
  </si>
  <si>
    <t>D03</t>
  </si>
  <si>
    <t>UFI A10077</t>
  </si>
  <si>
    <t>OFM approved</t>
  </si>
  <si>
    <t>December 2024</t>
  </si>
  <si>
    <t xml:space="preserve">This project received Design and Construction funding in the 2023-25 biennium.  Design-Build firm selection is anticipated to begin Spring/Summer of 2024.  State Project Manager and EvCC project team meet weekly; team has identified programming for the new building; currently discussing RFQ requirements and will be onboarding an architectural consultant to assist with the selection process; RFQ anticipated to go out Fall of 2024.  The project team is currently engaged in the architectural consultant selection. We anticipate an executed agreement by March 2025. We will then move into GCCM selection, design and stakeholder meetings for approximately an 12 month period before construction begins. </t>
  </si>
  <si>
    <t>Demolish Baker Hall UFI A10077
Wa Arts Commission December 2024: Not started</t>
  </si>
  <si>
    <t>057  - State Bldg. Const Acct</t>
  </si>
  <si>
    <t>% of Bldg. Area that is being remodeled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</si>
</sst>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2">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12" xfId="0"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ias@everettc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4.5" x14ac:dyDescent="0.35"/>
  <cols>
    <col min="1" max="1" width="1.54296875" customWidth="1"/>
    <col min="2" max="2" width="2.81640625" customWidth="1"/>
    <col min="3" max="3" width="15.54296875" customWidth="1"/>
    <col min="12" max="12" width="1.54296875" customWidth="1"/>
  </cols>
  <sheetData>
    <row r="1" spans="1:12" ht="21.5" thickTop="1" x14ac:dyDescent="0.5">
      <c r="A1" s="54"/>
      <c r="B1" s="132" t="s">
        <v>177</v>
      </c>
      <c r="C1" s="132"/>
      <c r="D1" s="132"/>
      <c r="E1" s="132"/>
      <c r="F1" s="132"/>
      <c r="G1" s="132"/>
      <c r="H1" s="132"/>
      <c r="I1" s="132"/>
      <c r="J1" s="132"/>
      <c r="K1" s="132"/>
      <c r="L1" s="55"/>
    </row>
    <row r="2" spans="1:12" ht="21.5" thickBot="1" x14ac:dyDescent="0.55000000000000004">
      <c r="A2" s="90"/>
      <c r="B2" s="133" t="s">
        <v>178</v>
      </c>
      <c r="C2" s="133"/>
      <c r="D2" s="133"/>
      <c r="E2" s="133"/>
      <c r="F2" s="133"/>
      <c r="G2" s="133"/>
      <c r="H2" s="133"/>
      <c r="I2" s="133"/>
      <c r="J2" s="133"/>
      <c r="K2" s="133"/>
      <c r="L2" s="92"/>
    </row>
    <row r="3" spans="1:12" ht="15" thickTop="1" x14ac:dyDescent="0.35"/>
    <row r="4" spans="1:12" ht="15.5" x14ac:dyDescent="0.35">
      <c r="B4" s="122" t="s">
        <v>182</v>
      </c>
      <c r="C4" s="13"/>
      <c r="D4" s="13"/>
      <c r="E4" s="13"/>
      <c r="F4" s="13"/>
      <c r="G4" s="13"/>
      <c r="H4" s="13"/>
      <c r="I4" s="13"/>
      <c r="J4" s="13"/>
      <c r="K4" s="14"/>
    </row>
    <row r="5" spans="1:12" ht="15.75" customHeight="1" x14ac:dyDescent="0.35">
      <c r="B5" s="134" t="s">
        <v>181</v>
      </c>
      <c r="C5" s="130"/>
      <c r="D5" s="130"/>
      <c r="E5" s="130"/>
      <c r="F5" s="130"/>
      <c r="G5" s="130"/>
      <c r="H5" s="130"/>
      <c r="I5" s="130"/>
      <c r="J5" s="130"/>
      <c r="K5" s="131"/>
    </row>
    <row r="6" spans="1:12" x14ac:dyDescent="0.35">
      <c r="B6" s="134"/>
      <c r="C6" s="130"/>
      <c r="D6" s="130"/>
      <c r="E6" s="130"/>
      <c r="F6" s="130"/>
      <c r="G6" s="130"/>
      <c r="H6" s="130"/>
      <c r="I6" s="130"/>
      <c r="J6" s="130"/>
      <c r="K6" s="131"/>
    </row>
    <row r="7" spans="1:12" x14ac:dyDescent="0.35">
      <c r="B7" s="134"/>
      <c r="C7" s="130"/>
      <c r="D7" s="130"/>
      <c r="E7" s="130"/>
      <c r="F7" s="130"/>
      <c r="G7" s="130"/>
      <c r="H7" s="130"/>
      <c r="I7" s="130"/>
      <c r="J7" s="130"/>
      <c r="K7" s="131"/>
    </row>
    <row r="8" spans="1:12" x14ac:dyDescent="0.35">
      <c r="B8" s="134"/>
      <c r="C8" s="130"/>
      <c r="D8" s="130"/>
      <c r="E8" s="130"/>
      <c r="F8" s="130"/>
      <c r="G8" s="130"/>
      <c r="H8" s="130"/>
      <c r="I8" s="130"/>
      <c r="J8" s="130"/>
      <c r="K8" s="131"/>
    </row>
    <row r="9" spans="1:12" x14ac:dyDescent="0.35">
      <c r="B9" s="134"/>
      <c r="C9" s="130"/>
      <c r="D9" s="130"/>
      <c r="E9" s="130"/>
      <c r="F9" s="130"/>
      <c r="G9" s="130"/>
      <c r="H9" s="130"/>
      <c r="I9" s="130"/>
      <c r="J9" s="130"/>
      <c r="K9" s="131"/>
    </row>
    <row r="10" spans="1:12" ht="9" customHeight="1" x14ac:dyDescent="0.35">
      <c r="B10" s="134"/>
      <c r="C10" s="130"/>
      <c r="D10" s="130"/>
      <c r="E10" s="130"/>
      <c r="F10" s="130"/>
      <c r="G10" s="130"/>
      <c r="H10" s="130"/>
      <c r="I10" s="130"/>
      <c r="J10" s="130"/>
      <c r="K10" s="131"/>
    </row>
    <row r="11" spans="1:12" x14ac:dyDescent="0.35">
      <c r="B11" s="134" t="s">
        <v>180</v>
      </c>
      <c r="C11" s="130"/>
      <c r="D11" s="130"/>
      <c r="E11" s="130"/>
      <c r="F11" s="130"/>
      <c r="G11" s="130"/>
      <c r="H11" s="130"/>
      <c r="I11" s="130"/>
      <c r="J11" s="130"/>
      <c r="K11" s="131"/>
    </row>
    <row r="12" spans="1:12" x14ac:dyDescent="0.35">
      <c r="B12" s="134"/>
      <c r="C12" s="130"/>
      <c r="D12" s="130"/>
      <c r="E12" s="130"/>
      <c r="F12" s="130"/>
      <c r="G12" s="130"/>
      <c r="H12" s="130"/>
      <c r="I12" s="130"/>
      <c r="J12" s="130"/>
      <c r="K12" s="131"/>
    </row>
    <row r="13" spans="1:12" x14ac:dyDescent="0.35">
      <c r="B13" s="134"/>
      <c r="C13" s="130"/>
      <c r="D13" s="130"/>
      <c r="E13" s="130"/>
      <c r="F13" s="130"/>
      <c r="G13" s="130"/>
      <c r="H13" s="130"/>
      <c r="I13" s="130"/>
      <c r="J13" s="130"/>
      <c r="K13" s="131"/>
    </row>
    <row r="14" spans="1:12" x14ac:dyDescent="0.35">
      <c r="B14" s="134"/>
      <c r="C14" s="130"/>
      <c r="D14" s="130"/>
      <c r="E14" s="130"/>
      <c r="F14" s="130"/>
      <c r="G14" s="130"/>
      <c r="H14" s="130"/>
      <c r="I14" s="130"/>
      <c r="J14" s="130"/>
      <c r="K14" s="131"/>
    </row>
    <row r="15" spans="1:12" x14ac:dyDescent="0.35">
      <c r="B15" s="134"/>
      <c r="C15" s="130"/>
      <c r="D15" s="130"/>
      <c r="E15" s="130"/>
      <c r="F15" s="130"/>
      <c r="G15" s="130"/>
      <c r="H15" s="130"/>
      <c r="I15" s="130"/>
      <c r="J15" s="130"/>
      <c r="K15" s="131"/>
    </row>
    <row r="16" spans="1:12" x14ac:dyDescent="0.35">
      <c r="B16" s="134"/>
      <c r="C16" s="130"/>
      <c r="D16" s="130"/>
      <c r="E16" s="130"/>
      <c r="F16" s="130"/>
      <c r="G16" s="130"/>
      <c r="H16" s="130"/>
      <c r="I16" s="130"/>
      <c r="J16" s="130"/>
      <c r="K16" s="131"/>
    </row>
    <row r="17" spans="2:11" ht="9" customHeight="1" x14ac:dyDescent="0.35">
      <c r="B17" s="15"/>
      <c r="K17" s="16"/>
    </row>
    <row r="18" spans="2:11" ht="15" customHeight="1" x14ac:dyDescent="0.35">
      <c r="B18" s="134" t="s">
        <v>183</v>
      </c>
      <c r="C18" s="130"/>
      <c r="D18" s="130"/>
      <c r="E18" s="130"/>
      <c r="F18" s="130"/>
      <c r="G18" s="130"/>
      <c r="H18" s="130"/>
      <c r="I18" s="130"/>
      <c r="J18" s="130"/>
      <c r="K18" s="131"/>
    </row>
    <row r="19" spans="2:11" x14ac:dyDescent="0.35">
      <c r="B19" s="134"/>
      <c r="C19" s="130"/>
      <c r="D19" s="130"/>
      <c r="E19" s="130"/>
      <c r="F19" s="130"/>
      <c r="G19" s="130"/>
      <c r="H19" s="130"/>
      <c r="I19" s="130"/>
      <c r="J19" s="130"/>
      <c r="K19" s="131"/>
    </row>
    <row r="20" spans="2:11" x14ac:dyDescent="0.35">
      <c r="B20" s="134"/>
      <c r="C20" s="130"/>
      <c r="D20" s="130"/>
      <c r="E20" s="130"/>
      <c r="F20" s="130"/>
      <c r="G20" s="130"/>
      <c r="H20" s="130"/>
      <c r="I20" s="130"/>
      <c r="J20" s="130"/>
      <c r="K20" s="131"/>
    </row>
    <row r="21" spans="2:11" ht="9" customHeight="1" x14ac:dyDescent="0.35">
      <c r="B21" s="135"/>
      <c r="C21" s="136"/>
      <c r="D21" s="136"/>
      <c r="E21" s="136"/>
      <c r="F21" s="136"/>
      <c r="G21" s="136"/>
      <c r="H21" s="136"/>
      <c r="I21" s="136"/>
      <c r="J21" s="136"/>
      <c r="K21" s="137"/>
    </row>
    <row r="23" spans="2:11" ht="15.5" x14ac:dyDescent="0.35">
      <c r="B23" s="122" t="s">
        <v>179</v>
      </c>
      <c r="C23" s="13"/>
      <c r="D23" s="13"/>
      <c r="E23" s="13"/>
      <c r="F23" s="13"/>
      <c r="G23" s="13"/>
      <c r="H23" s="13"/>
      <c r="I23" s="13"/>
      <c r="J23" s="13"/>
      <c r="K23" s="14"/>
    </row>
    <row r="24" spans="2:11" x14ac:dyDescent="0.35">
      <c r="B24" s="134" t="s">
        <v>194</v>
      </c>
      <c r="C24" s="130"/>
      <c r="D24" s="130"/>
      <c r="E24" s="130"/>
      <c r="F24" s="130"/>
      <c r="G24" s="130"/>
      <c r="H24" s="130"/>
      <c r="I24" s="130"/>
      <c r="J24" s="130"/>
      <c r="K24" s="131"/>
    </row>
    <row r="25" spans="2:11" x14ac:dyDescent="0.35">
      <c r="B25" s="134"/>
      <c r="C25" s="130"/>
      <c r="D25" s="130"/>
      <c r="E25" s="130"/>
      <c r="F25" s="130"/>
      <c r="G25" s="130"/>
      <c r="H25" s="130"/>
      <c r="I25" s="130"/>
      <c r="J25" s="130"/>
      <c r="K25" s="131"/>
    </row>
    <row r="26" spans="2:11" x14ac:dyDescent="0.35">
      <c r="B26" s="134"/>
      <c r="C26" s="130"/>
      <c r="D26" s="130"/>
      <c r="E26" s="130"/>
      <c r="F26" s="130"/>
      <c r="G26" s="130"/>
      <c r="H26" s="130"/>
      <c r="I26" s="130"/>
      <c r="J26" s="130"/>
      <c r="K26" s="131"/>
    </row>
    <row r="27" spans="2:11" x14ac:dyDescent="0.35">
      <c r="B27" s="134"/>
      <c r="C27" s="130"/>
      <c r="D27" s="130"/>
      <c r="E27" s="130"/>
      <c r="F27" s="130"/>
      <c r="G27" s="130"/>
      <c r="H27" s="130"/>
      <c r="I27" s="130"/>
      <c r="J27" s="130"/>
      <c r="K27" s="131"/>
    </row>
    <row r="28" spans="2:11" ht="9" customHeight="1" x14ac:dyDescent="0.35">
      <c r="B28" s="15"/>
      <c r="K28" s="16"/>
    </row>
    <row r="29" spans="2:11" x14ac:dyDescent="0.35">
      <c r="B29" s="138" t="s">
        <v>184</v>
      </c>
      <c r="C29" s="139"/>
      <c r="D29" s="139"/>
      <c r="E29" s="139"/>
      <c r="F29" s="139"/>
      <c r="G29" s="139"/>
      <c r="H29" s="139"/>
      <c r="I29" s="139"/>
      <c r="J29" s="139"/>
      <c r="K29" s="140"/>
    </row>
    <row r="30" spans="2:11" ht="9.75" customHeight="1" x14ac:dyDescent="0.35">
      <c r="B30" s="18"/>
      <c r="C30" s="19"/>
      <c r="D30" s="19"/>
      <c r="E30" s="19"/>
      <c r="F30" s="19"/>
      <c r="G30" s="19"/>
      <c r="H30" s="19"/>
      <c r="I30" s="19"/>
      <c r="J30" s="19"/>
      <c r="K30" s="20"/>
    </row>
    <row r="31" spans="2:11" ht="9" customHeight="1" x14ac:dyDescent="0.35"/>
    <row r="32" spans="2:11" ht="15.5" x14ac:dyDescent="0.35">
      <c r="B32" s="122" t="s">
        <v>185</v>
      </c>
      <c r="C32" s="13"/>
      <c r="D32" s="13"/>
      <c r="E32" s="13"/>
      <c r="F32" s="13"/>
      <c r="G32" s="13"/>
      <c r="H32" s="13"/>
      <c r="I32" s="13"/>
      <c r="J32" s="13"/>
      <c r="K32" s="14"/>
    </row>
    <row r="33" spans="2:11" x14ac:dyDescent="0.35">
      <c r="B33" s="15" t="s">
        <v>188</v>
      </c>
      <c r="C33" t="s">
        <v>186</v>
      </c>
      <c r="K33" s="16"/>
    </row>
    <row r="34" spans="2:11" ht="15" customHeight="1" x14ac:dyDescent="0.35">
      <c r="B34" s="15" t="s">
        <v>189</v>
      </c>
      <c r="C34" s="130" t="s">
        <v>187</v>
      </c>
      <c r="D34" s="130"/>
      <c r="E34" s="130"/>
      <c r="F34" s="130"/>
      <c r="G34" s="130"/>
      <c r="H34" s="130"/>
      <c r="I34" s="130"/>
      <c r="J34" s="130"/>
      <c r="K34" s="131"/>
    </row>
    <row r="35" spans="2:11" x14ac:dyDescent="0.35">
      <c r="B35" s="127"/>
      <c r="C35" s="130"/>
      <c r="D35" s="130"/>
      <c r="E35" s="130"/>
      <c r="F35" s="130"/>
      <c r="G35" s="130"/>
      <c r="H35" s="130"/>
      <c r="I35" s="130"/>
      <c r="J35" s="130"/>
      <c r="K35" s="131"/>
    </row>
    <row r="36" spans="2:11" x14ac:dyDescent="0.35">
      <c r="B36" s="127"/>
      <c r="C36" s="130"/>
      <c r="D36" s="130"/>
      <c r="E36" s="130"/>
      <c r="F36" s="130"/>
      <c r="G36" s="130"/>
      <c r="H36" s="130"/>
      <c r="I36" s="130"/>
      <c r="J36" s="130"/>
      <c r="K36" s="131"/>
    </row>
    <row r="37" spans="2:11" ht="15" customHeight="1" x14ac:dyDescent="0.35">
      <c r="B37" s="15" t="s">
        <v>190</v>
      </c>
      <c r="C37" s="130" t="s">
        <v>198</v>
      </c>
      <c r="D37" s="130"/>
      <c r="E37" s="130"/>
      <c r="F37" s="130"/>
      <c r="G37" s="130"/>
      <c r="H37" s="130"/>
      <c r="I37" s="130"/>
      <c r="J37" s="130"/>
      <c r="K37" s="131"/>
    </row>
    <row r="38" spans="2:11" x14ac:dyDescent="0.35">
      <c r="B38" s="15"/>
      <c r="C38" s="130"/>
      <c r="D38" s="130"/>
      <c r="E38" s="130"/>
      <c r="F38" s="130"/>
      <c r="G38" s="130"/>
      <c r="H38" s="130"/>
      <c r="I38" s="130"/>
      <c r="J38" s="130"/>
      <c r="K38" s="131"/>
    </row>
    <row r="39" spans="2:11" x14ac:dyDescent="0.35">
      <c r="B39" s="15"/>
      <c r="C39" s="130"/>
      <c r="D39" s="130"/>
      <c r="E39" s="130"/>
      <c r="F39" s="130"/>
      <c r="G39" s="130"/>
      <c r="H39" s="130"/>
      <c r="I39" s="130"/>
      <c r="J39" s="130"/>
      <c r="K39" s="131"/>
    </row>
    <row r="40" spans="2:11" ht="15" customHeight="1" x14ac:dyDescent="0.35">
      <c r="B40" s="15" t="s">
        <v>199</v>
      </c>
      <c r="C40" s="130" t="s">
        <v>200</v>
      </c>
      <c r="D40" s="130"/>
      <c r="E40" s="130"/>
      <c r="F40" s="130"/>
      <c r="G40" s="130"/>
      <c r="H40" s="130"/>
      <c r="I40" s="130"/>
      <c r="J40" s="130"/>
      <c r="K40" s="131"/>
    </row>
    <row r="41" spans="2:11" x14ac:dyDescent="0.35">
      <c r="B41" s="15"/>
      <c r="C41" s="130"/>
      <c r="D41" s="130"/>
      <c r="E41" s="130"/>
      <c r="F41" s="130"/>
      <c r="G41" s="130"/>
      <c r="H41" s="130"/>
      <c r="I41" s="130"/>
      <c r="J41" s="130"/>
      <c r="K41" s="131"/>
    </row>
    <row r="42" spans="2:11" x14ac:dyDescent="0.35">
      <c r="B42" s="15"/>
      <c r="C42" s="130"/>
      <c r="D42" s="130"/>
      <c r="E42" s="130"/>
      <c r="F42" s="130"/>
      <c r="G42" s="130"/>
      <c r="H42" s="130"/>
      <c r="I42" s="130"/>
      <c r="J42" s="130"/>
      <c r="K42" s="131"/>
    </row>
    <row r="43" spans="2:11" ht="15" customHeight="1" x14ac:dyDescent="0.35">
      <c r="B43" s="15" t="s">
        <v>201</v>
      </c>
      <c r="C43" s="130" t="s">
        <v>202</v>
      </c>
      <c r="D43" s="130"/>
      <c r="E43" s="130"/>
      <c r="F43" s="130"/>
      <c r="G43" s="130"/>
      <c r="H43" s="130"/>
      <c r="I43" s="130"/>
      <c r="J43" s="130"/>
      <c r="K43" s="131"/>
    </row>
    <row r="44" spans="2:11" x14ac:dyDescent="0.35">
      <c r="B44" s="15"/>
      <c r="C44" s="130"/>
      <c r="D44" s="130"/>
      <c r="E44" s="130"/>
      <c r="F44" s="130"/>
      <c r="G44" s="130"/>
      <c r="H44" s="130"/>
      <c r="I44" s="130"/>
      <c r="J44" s="130"/>
      <c r="K44" s="131"/>
    </row>
    <row r="45" spans="2:11" ht="15" customHeight="1" x14ac:dyDescent="0.35">
      <c r="B45" s="15" t="s">
        <v>203</v>
      </c>
      <c r="C45" s="130" t="s">
        <v>205</v>
      </c>
      <c r="D45" s="130"/>
      <c r="E45" s="130"/>
      <c r="F45" s="130"/>
      <c r="G45" s="130"/>
      <c r="H45" s="130"/>
      <c r="I45" s="130"/>
      <c r="J45" s="130"/>
      <c r="K45" s="131"/>
    </row>
    <row r="46" spans="2:11" x14ac:dyDescent="0.35">
      <c r="B46" s="15"/>
      <c r="C46" s="130"/>
      <c r="D46" s="130"/>
      <c r="E46" s="130"/>
      <c r="F46" s="130"/>
      <c r="G46" s="130"/>
      <c r="H46" s="130"/>
      <c r="I46" s="130"/>
      <c r="J46" s="130"/>
      <c r="K46" s="131"/>
    </row>
    <row r="47" spans="2:11" x14ac:dyDescent="0.35">
      <c r="B47" s="15"/>
      <c r="C47" s="130"/>
      <c r="D47" s="130"/>
      <c r="E47" s="130"/>
      <c r="F47" s="130"/>
      <c r="G47" s="130"/>
      <c r="H47" s="130"/>
      <c r="I47" s="130"/>
      <c r="J47" s="130"/>
      <c r="K47" s="131"/>
    </row>
    <row r="48" spans="2:11" x14ac:dyDescent="0.35">
      <c r="B48" s="15"/>
      <c r="C48" s="130"/>
      <c r="D48" s="130"/>
      <c r="E48" s="130"/>
      <c r="F48" s="130"/>
      <c r="G48" s="130"/>
      <c r="H48" s="130"/>
      <c r="I48" s="130"/>
      <c r="J48" s="130"/>
      <c r="K48" s="131"/>
    </row>
    <row r="49" spans="2:11" x14ac:dyDescent="0.35">
      <c r="B49" s="15"/>
      <c r="C49" s="130"/>
      <c r="D49" s="130"/>
      <c r="E49" s="130"/>
      <c r="F49" s="130"/>
      <c r="G49" s="130"/>
      <c r="H49" s="130"/>
      <c r="I49" s="130"/>
      <c r="J49" s="130"/>
      <c r="K49" s="131"/>
    </row>
    <row r="50" spans="2:11" ht="7.5" customHeight="1" x14ac:dyDescent="0.3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election activeCell="B115" sqref="B115:I134"/>
    </sheetView>
  </sheetViews>
  <sheetFormatPr defaultColWidth="9.1796875" defaultRowHeight="14.5" x14ac:dyDescent="0.35"/>
  <cols>
    <col min="1" max="1" width="1.54296875" customWidth="1"/>
    <col min="2" max="2" width="35.453125" customWidth="1"/>
    <col min="3" max="7" width="14.54296875" customWidth="1"/>
    <col min="8" max="8" width="17.81640625" customWidth="1"/>
    <col min="9" max="9" width="14.54296875" customWidth="1"/>
    <col min="10" max="10" width="1.54296875" customWidth="1"/>
  </cols>
  <sheetData>
    <row r="1" spans="1:13" ht="21.5" thickTop="1" x14ac:dyDescent="0.5">
      <c r="A1" s="54"/>
      <c r="B1" s="186" t="s">
        <v>57</v>
      </c>
      <c r="C1" s="186"/>
      <c r="D1" s="186"/>
      <c r="E1" s="186"/>
      <c r="F1" s="186"/>
      <c r="G1" s="186"/>
      <c r="H1" s="186"/>
      <c r="I1" s="186"/>
      <c r="J1" s="55"/>
    </row>
    <row r="2" spans="1:13" x14ac:dyDescent="0.35">
      <c r="A2" s="56"/>
      <c r="B2" s="128"/>
      <c r="C2" s="128"/>
      <c r="D2" s="128"/>
      <c r="E2" s="128" t="s">
        <v>207</v>
      </c>
      <c r="F2" s="128"/>
      <c r="G2" s="128"/>
      <c r="H2" s="128"/>
      <c r="I2" s="128"/>
      <c r="J2" s="57"/>
    </row>
    <row r="3" spans="1:13" ht="21" x14ac:dyDescent="0.5">
      <c r="A3" s="56"/>
      <c r="B3" s="187" t="s">
        <v>170</v>
      </c>
      <c r="C3" s="187"/>
      <c r="D3" s="187"/>
      <c r="E3" s="187"/>
      <c r="F3" s="187"/>
      <c r="G3" s="187"/>
      <c r="H3" s="187"/>
      <c r="I3" s="187"/>
      <c r="J3" s="57"/>
    </row>
    <row r="4" spans="1:13" ht="21" customHeight="1" x14ac:dyDescent="0.5">
      <c r="A4" s="58"/>
      <c r="B4" s="192" t="s">
        <v>220</v>
      </c>
      <c r="C4" s="192"/>
      <c r="D4" s="192"/>
      <c r="E4" s="192"/>
      <c r="F4" s="192"/>
      <c r="G4" s="192"/>
      <c r="H4" s="192"/>
      <c r="I4" s="192"/>
      <c r="J4" s="59"/>
    </row>
    <row r="5" spans="1:13" s="1" customFormat="1" x14ac:dyDescent="0.35">
      <c r="A5" s="60"/>
      <c r="B5" t="s">
        <v>59</v>
      </c>
      <c r="C5" s="171">
        <v>699</v>
      </c>
      <c r="D5" s="171"/>
      <c r="E5" s="171"/>
      <c r="F5" s="171"/>
      <c r="G5" s="171"/>
      <c r="H5" s="171"/>
      <c r="J5" s="61"/>
    </row>
    <row r="6" spans="1:13" s="1" customFormat="1" x14ac:dyDescent="0.35">
      <c r="A6" s="60"/>
      <c r="B6" t="s">
        <v>60</v>
      </c>
      <c r="C6" s="189" t="s">
        <v>211</v>
      </c>
      <c r="D6" s="190"/>
      <c r="E6" s="190"/>
      <c r="F6" s="190"/>
      <c r="G6" s="190"/>
      <c r="H6" s="191"/>
      <c r="J6" s="61"/>
    </row>
    <row r="7" spans="1:13" s="1" customFormat="1" ht="15" thickBot="1" x14ac:dyDescent="0.4">
      <c r="A7" s="62"/>
      <c r="B7" s="63" t="s">
        <v>143</v>
      </c>
      <c r="C7" s="188">
        <v>40000190</v>
      </c>
      <c r="D7" s="188"/>
      <c r="E7" s="188"/>
      <c r="F7" s="188"/>
      <c r="G7" s="188"/>
      <c r="H7" s="188"/>
      <c r="I7" s="64"/>
      <c r="J7" s="65"/>
    </row>
    <row r="8" spans="1:13" s="1" customFormat="1" ht="10" customHeight="1" thickTop="1" x14ac:dyDescent="0.35">
      <c r="A8" s="60"/>
      <c r="B8"/>
      <c r="C8"/>
      <c r="D8" s="45"/>
      <c r="J8" s="61"/>
    </row>
    <row r="9" spans="1:13" s="1" customFormat="1" x14ac:dyDescent="0.35">
      <c r="A9" s="60"/>
      <c r="B9" s="150" t="s">
        <v>61</v>
      </c>
      <c r="C9" s="151"/>
      <c r="D9" s="151"/>
      <c r="E9" s="151"/>
      <c r="F9" s="151"/>
      <c r="G9" s="151"/>
      <c r="H9" s="151"/>
      <c r="I9" s="152"/>
      <c r="J9" s="61"/>
    </row>
    <row r="10" spans="1:13" s="1" customFormat="1" x14ac:dyDescent="0.35">
      <c r="A10" s="60"/>
      <c r="B10" s="15" t="s">
        <v>62</v>
      </c>
      <c r="C10" s="171" t="s">
        <v>212</v>
      </c>
      <c r="D10" s="171"/>
      <c r="E10" s="171"/>
      <c r="F10" s="171"/>
      <c r="G10" s="171"/>
      <c r="H10" s="171"/>
      <c r="I10" s="66"/>
      <c r="J10" s="61"/>
    </row>
    <row r="11" spans="1:13" s="1" customFormat="1" x14ac:dyDescent="0.35">
      <c r="A11" s="60"/>
      <c r="B11" s="15" t="s">
        <v>63</v>
      </c>
      <c r="C11" s="172" t="s">
        <v>213</v>
      </c>
      <c r="D11" s="172"/>
      <c r="E11" s="172"/>
      <c r="F11" s="172"/>
      <c r="G11" s="172"/>
      <c r="H11" s="172"/>
      <c r="I11" s="66"/>
      <c r="J11" s="61"/>
    </row>
    <row r="12" spans="1:13" s="1" customFormat="1" x14ac:dyDescent="0.35">
      <c r="A12" s="60"/>
      <c r="B12" s="18" t="s">
        <v>64</v>
      </c>
      <c r="C12" s="173" t="s">
        <v>214</v>
      </c>
      <c r="D12" s="173"/>
      <c r="E12" s="173"/>
      <c r="F12" s="173"/>
      <c r="G12" s="173"/>
      <c r="H12" s="173"/>
      <c r="I12" s="67"/>
      <c r="J12" s="61"/>
    </row>
    <row r="13" spans="1:13" ht="10" customHeight="1" thickBot="1" x14ac:dyDescent="0.4">
      <c r="A13" s="56"/>
      <c r="D13" s="68"/>
      <c r="J13" s="57"/>
      <c r="M13" s="1"/>
    </row>
    <row r="14" spans="1:13" s="69" customFormat="1" ht="27" customHeight="1" thickTop="1" thickBot="1" x14ac:dyDescent="0.4">
      <c r="A14" s="153" t="s">
        <v>153</v>
      </c>
      <c r="B14" s="154"/>
      <c r="C14" s="154"/>
      <c r="D14" s="154"/>
      <c r="E14" s="154"/>
      <c r="F14" s="154"/>
      <c r="G14" s="154"/>
      <c r="H14" s="154"/>
      <c r="I14" s="154"/>
      <c r="J14" s="155"/>
      <c r="M14" s="1"/>
    </row>
    <row r="15" spans="1:13" ht="10" customHeight="1" thickTop="1" x14ac:dyDescent="0.35">
      <c r="A15" s="56"/>
      <c r="D15" s="68"/>
      <c r="J15" s="57"/>
      <c r="M15" s="1"/>
    </row>
    <row r="16" spans="1:13" ht="15" customHeight="1" x14ac:dyDescent="0.35">
      <c r="A16" s="56"/>
      <c r="B16" s="70" t="s">
        <v>0</v>
      </c>
      <c r="C16" s="176" t="s">
        <v>215</v>
      </c>
      <c r="D16" s="177"/>
      <c r="E16" s="177"/>
      <c r="F16" s="177"/>
      <c r="G16" s="177"/>
      <c r="H16" s="177"/>
      <c r="I16" s="178"/>
      <c r="J16" s="57"/>
      <c r="M16" s="1"/>
    </row>
    <row r="17" spans="1:13" ht="15" customHeight="1" x14ac:dyDescent="0.35">
      <c r="A17" s="56"/>
      <c r="B17" s="185" t="s">
        <v>73</v>
      </c>
      <c r="C17" s="179"/>
      <c r="D17" s="180"/>
      <c r="E17" s="180"/>
      <c r="F17" s="180"/>
      <c r="G17" s="180"/>
      <c r="H17" s="180"/>
      <c r="I17" s="181"/>
      <c r="J17" s="57"/>
      <c r="M17" s="1"/>
    </row>
    <row r="18" spans="1:13" x14ac:dyDescent="0.35">
      <c r="A18" s="56"/>
      <c r="B18" s="185"/>
      <c r="C18" s="179"/>
      <c r="D18" s="180"/>
      <c r="E18" s="180"/>
      <c r="F18" s="180"/>
      <c r="G18" s="180"/>
      <c r="H18" s="180"/>
      <c r="I18" s="181"/>
      <c r="J18" s="57"/>
      <c r="M18" s="1"/>
    </row>
    <row r="19" spans="1:13" ht="33.4" customHeight="1" x14ac:dyDescent="0.35">
      <c r="A19" s="56"/>
      <c r="B19" s="185"/>
      <c r="C19" s="182"/>
      <c r="D19" s="183"/>
      <c r="E19" s="183"/>
      <c r="F19" s="183"/>
      <c r="G19" s="183"/>
      <c r="H19" s="183"/>
      <c r="I19" s="184"/>
      <c r="J19" s="57"/>
      <c r="M19" s="1"/>
    </row>
    <row r="20" spans="1:13" ht="10" customHeight="1" x14ac:dyDescent="0.35">
      <c r="A20" s="56"/>
      <c r="B20" s="71"/>
      <c r="C20" s="72"/>
      <c r="D20" s="72"/>
      <c r="E20" s="72"/>
      <c r="F20" s="72"/>
      <c r="G20" s="72"/>
      <c r="H20" s="72"/>
      <c r="I20" s="111"/>
      <c r="J20" s="57"/>
      <c r="M20" s="1"/>
    </row>
    <row r="21" spans="1:13" x14ac:dyDescent="0.35">
      <c r="A21" s="56"/>
      <c r="B21" s="40" t="s">
        <v>65</v>
      </c>
      <c r="C21" s="176" t="s">
        <v>221</v>
      </c>
      <c r="D21" s="177"/>
      <c r="E21" s="177"/>
      <c r="F21" s="177"/>
      <c r="G21" s="177"/>
      <c r="H21" s="177"/>
      <c r="I21" s="178"/>
      <c r="J21" s="57"/>
      <c r="M21" s="1"/>
    </row>
    <row r="22" spans="1:13" ht="15" customHeight="1" x14ac:dyDescent="0.35">
      <c r="A22" s="56"/>
      <c r="B22" s="174" t="s">
        <v>144</v>
      </c>
      <c r="C22" s="179"/>
      <c r="D22" s="180"/>
      <c r="E22" s="180"/>
      <c r="F22" s="180"/>
      <c r="G22" s="180"/>
      <c r="H22" s="180"/>
      <c r="I22" s="181"/>
      <c r="J22" s="57"/>
      <c r="M22" s="1"/>
    </row>
    <row r="23" spans="1:13" x14ac:dyDescent="0.35">
      <c r="A23" s="56"/>
      <c r="B23" s="174"/>
      <c r="C23" s="179"/>
      <c r="D23" s="180"/>
      <c r="E23" s="180"/>
      <c r="F23" s="180"/>
      <c r="G23" s="180"/>
      <c r="H23" s="180"/>
      <c r="I23" s="181"/>
      <c r="J23" s="57"/>
      <c r="M23" s="1"/>
    </row>
    <row r="24" spans="1:13" x14ac:dyDescent="0.35">
      <c r="A24" s="56"/>
      <c r="B24" s="174"/>
      <c r="C24" s="179"/>
      <c r="D24" s="180"/>
      <c r="E24" s="180"/>
      <c r="F24" s="180"/>
      <c r="G24" s="180"/>
      <c r="H24" s="180"/>
      <c r="I24" s="181"/>
      <c r="J24" s="57"/>
      <c r="M24" s="1"/>
    </row>
    <row r="25" spans="1:13" x14ac:dyDescent="0.35">
      <c r="A25" s="56"/>
      <c r="B25" s="174"/>
      <c r="C25" s="179"/>
      <c r="D25" s="180"/>
      <c r="E25" s="180"/>
      <c r="F25" s="180"/>
      <c r="G25" s="180"/>
      <c r="H25" s="180"/>
      <c r="I25" s="181"/>
      <c r="J25" s="57"/>
      <c r="M25" s="1"/>
    </row>
    <row r="26" spans="1:13" x14ac:dyDescent="0.35">
      <c r="A26" s="56"/>
      <c r="B26" s="174"/>
      <c r="C26" s="179"/>
      <c r="D26" s="180"/>
      <c r="E26" s="180"/>
      <c r="F26" s="180"/>
      <c r="G26" s="180"/>
      <c r="H26" s="180"/>
      <c r="I26" s="181"/>
      <c r="J26" s="57"/>
      <c r="M26" s="1"/>
    </row>
    <row r="27" spans="1:13" x14ac:dyDescent="0.35">
      <c r="A27" s="56"/>
      <c r="B27" s="175"/>
      <c r="C27" s="182"/>
      <c r="D27" s="183"/>
      <c r="E27" s="183"/>
      <c r="F27" s="183"/>
      <c r="G27" s="183"/>
      <c r="H27" s="183"/>
      <c r="I27" s="184"/>
      <c r="J27" s="57"/>
      <c r="M27" s="1"/>
    </row>
    <row r="28" spans="1:13" ht="10" customHeight="1" x14ac:dyDescent="0.35">
      <c r="A28" s="56"/>
      <c r="D28" s="68"/>
      <c r="J28" s="57"/>
      <c r="M28" s="1"/>
    </row>
    <row r="29" spans="1:13" s="1" customFormat="1" x14ac:dyDescent="0.35">
      <c r="A29" s="60"/>
      <c r="B29" s="150" t="s">
        <v>154</v>
      </c>
      <c r="C29" s="151"/>
      <c r="D29" s="151"/>
      <c r="E29" s="151"/>
      <c r="F29" s="151"/>
      <c r="G29" s="151"/>
      <c r="H29" s="151"/>
      <c r="I29" s="152"/>
      <c r="J29" s="61"/>
    </row>
    <row r="30" spans="1:13" ht="15" customHeight="1" thickBot="1" x14ac:dyDescent="0.4">
      <c r="A30" s="56"/>
      <c r="B30" s="73"/>
      <c r="C30" s="156" t="s">
        <v>175</v>
      </c>
      <c r="D30" s="157"/>
      <c r="E30" s="157"/>
      <c r="F30" s="157"/>
      <c r="G30" s="157"/>
      <c r="H30" s="158"/>
      <c r="I30" s="159"/>
      <c r="J30" s="57"/>
      <c r="M30" s="1"/>
    </row>
    <row r="31" spans="1:13" ht="15" customHeight="1" x14ac:dyDescent="0.35">
      <c r="A31" s="56"/>
      <c r="B31" s="73"/>
      <c r="C31" s="156" t="s">
        <v>158</v>
      </c>
      <c r="D31" s="159"/>
      <c r="E31" s="156" t="s">
        <v>159</v>
      </c>
      <c r="F31" s="157"/>
      <c r="G31" s="157"/>
      <c r="H31" s="160" t="s">
        <v>1</v>
      </c>
      <c r="I31" s="162" t="s">
        <v>67</v>
      </c>
      <c r="J31" s="57"/>
      <c r="M31" s="1"/>
    </row>
    <row r="32" spans="1:13" s="1" customFormat="1" ht="29" x14ac:dyDescent="0.35">
      <c r="A32" s="60"/>
      <c r="B32" s="10" t="s">
        <v>156</v>
      </c>
      <c r="C32" s="74" t="s">
        <v>161</v>
      </c>
      <c r="D32" s="4" t="s">
        <v>208</v>
      </c>
      <c r="E32" s="4" t="s">
        <v>209</v>
      </c>
      <c r="F32" s="4" t="s">
        <v>210</v>
      </c>
      <c r="G32" s="5" t="s">
        <v>160</v>
      </c>
      <c r="H32" s="161"/>
      <c r="I32" s="163"/>
      <c r="J32" s="61"/>
    </row>
    <row r="33" spans="1:13" x14ac:dyDescent="0.35">
      <c r="A33" s="56"/>
      <c r="B33" s="6" t="s">
        <v>2</v>
      </c>
      <c r="C33" s="48">
        <f>SUM(C34:C37)</f>
        <v>139209</v>
      </c>
      <c r="D33" s="48">
        <f>SUM(D34:D37)</f>
        <v>0</v>
      </c>
      <c r="E33" s="48">
        <f>SUM(E34:E37)</f>
        <v>135000</v>
      </c>
      <c r="F33" s="48">
        <f>SUM(F34:F37)</f>
        <v>0</v>
      </c>
      <c r="G33" s="49">
        <f>SUM(G34:G37)</f>
        <v>0</v>
      </c>
      <c r="H33" s="50">
        <f>SUM(C33:G33)</f>
        <v>274209</v>
      </c>
      <c r="I33" s="7"/>
      <c r="J33" s="57"/>
      <c r="M33" s="1"/>
    </row>
    <row r="34" spans="1:13" x14ac:dyDescent="0.35">
      <c r="A34" s="56"/>
      <c r="B34" s="8" t="s">
        <v>223</v>
      </c>
      <c r="C34" s="75">
        <v>139209</v>
      </c>
      <c r="D34" s="76">
        <v>0</v>
      </c>
      <c r="E34" s="76">
        <f>275000-C34-D34-791</f>
        <v>135000</v>
      </c>
      <c r="F34" s="76"/>
      <c r="G34" s="77"/>
      <c r="H34" s="9">
        <f>SUM(C34:G34)</f>
        <v>274209</v>
      </c>
      <c r="I34" s="78" t="s">
        <v>216</v>
      </c>
      <c r="J34" s="57"/>
      <c r="M34" s="1"/>
    </row>
    <row r="35" spans="1:13" x14ac:dyDescent="0.35">
      <c r="A35" s="56"/>
      <c r="B35" s="124" t="s">
        <v>193</v>
      </c>
      <c r="C35" s="75"/>
      <c r="D35" s="76"/>
      <c r="E35" s="76"/>
      <c r="F35" s="76"/>
      <c r="G35" s="77"/>
      <c r="H35" s="9">
        <f t="shared" ref="H35:H37" si="0">SUM(C35:G35)</f>
        <v>0</v>
      </c>
      <c r="I35" s="78"/>
      <c r="J35" s="57"/>
      <c r="M35" s="1"/>
    </row>
    <row r="36" spans="1:13" x14ac:dyDescent="0.35">
      <c r="A36" s="56"/>
      <c r="B36" s="124" t="s">
        <v>58</v>
      </c>
      <c r="C36" s="75"/>
      <c r="D36" s="76"/>
      <c r="E36" s="76"/>
      <c r="F36" s="76"/>
      <c r="G36" s="77"/>
      <c r="H36" s="9">
        <f t="shared" si="0"/>
        <v>0</v>
      </c>
      <c r="I36" s="78"/>
      <c r="J36" s="57"/>
      <c r="M36" s="1"/>
    </row>
    <row r="37" spans="1:13" x14ac:dyDescent="0.35">
      <c r="A37" s="56"/>
      <c r="B37" s="123" t="s">
        <v>174</v>
      </c>
      <c r="C37" s="75"/>
      <c r="D37" s="76"/>
      <c r="E37" s="76"/>
      <c r="F37" s="76"/>
      <c r="G37" s="77"/>
      <c r="H37" s="9">
        <f t="shared" si="0"/>
        <v>0</v>
      </c>
      <c r="I37" s="78"/>
      <c r="J37" s="57"/>
      <c r="M37" s="1"/>
    </row>
    <row r="38" spans="1:13" x14ac:dyDescent="0.35">
      <c r="A38" s="56"/>
      <c r="B38" s="6" t="s">
        <v>3</v>
      </c>
      <c r="C38" s="48">
        <f>SUM(C39:C42)</f>
        <v>0</v>
      </c>
      <c r="D38" s="48">
        <f>SUM(D39:D42)</f>
        <v>0</v>
      </c>
      <c r="E38" s="48">
        <f>SUM(E39:E42)</f>
        <v>0</v>
      </c>
      <c r="F38" s="48">
        <f>SUM(F39:F42)</f>
        <v>0</v>
      </c>
      <c r="G38" s="49">
        <f>SUM(G39:G42)</f>
        <v>0</v>
      </c>
      <c r="H38" s="50">
        <f>SUM(C38:G38)</f>
        <v>0</v>
      </c>
      <c r="I38" s="7"/>
      <c r="J38" s="57"/>
      <c r="M38" s="1"/>
    </row>
    <row r="39" spans="1:13" x14ac:dyDescent="0.35">
      <c r="A39" s="56"/>
      <c r="B39" s="8" t="s">
        <v>223</v>
      </c>
      <c r="C39" s="75"/>
      <c r="D39" s="76"/>
      <c r="E39" s="76"/>
      <c r="F39" s="76"/>
      <c r="G39" s="77"/>
      <c r="H39" s="9">
        <f>SUM(C39:G39)</f>
        <v>0</v>
      </c>
      <c r="I39" s="78"/>
      <c r="J39" s="57"/>
      <c r="M39" s="1"/>
    </row>
    <row r="40" spans="1:13" x14ac:dyDescent="0.35">
      <c r="A40" s="56"/>
      <c r="B40" s="124" t="s">
        <v>193</v>
      </c>
      <c r="C40" s="75"/>
      <c r="D40" s="76"/>
      <c r="E40" s="76"/>
      <c r="F40" s="76"/>
      <c r="G40" s="77"/>
      <c r="H40" s="9">
        <f>SUM(C40:G40)</f>
        <v>0</v>
      </c>
      <c r="I40" s="78"/>
      <c r="J40" s="57"/>
      <c r="M40" s="1"/>
    </row>
    <row r="41" spans="1:13" x14ac:dyDescent="0.35">
      <c r="A41" s="56"/>
      <c r="B41" s="124" t="s">
        <v>58</v>
      </c>
      <c r="C41" s="75"/>
      <c r="D41" s="76"/>
      <c r="E41" s="76"/>
      <c r="F41" s="76"/>
      <c r="G41" s="77"/>
      <c r="H41" s="9">
        <f t="shared" ref="H41:H42" si="1">SUM(C41:G41)</f>
        <v>0</v>
      </c>
      <c r="I41" s="78"/>
      <c r="J41" s="57"/>
      <c r="M41" s="1"/>
    </row>
    <row r="42" spans="1:13" x14ac:dyDescent="0.35">
      <c r="A42" s="56"/>
      <c r="B42" s="123" t="s">
        <v>174</v>
      </c>
      <c r="C42" s="75"/>
      <c r="D42" s="76"/>
      <c r="E42" s="76"/>
      <c r="F42" s="76"/>
      <c r="G42" s="77"/>
      <c r="H42" s="9">
        <f t="shared" si="1"/>
        <v>0</v>
      </c>
      <c r="I42" s="78"/>
      <c r="J42" s="57"/>
      <c r="M42" s="1"/>
    </row>
    <row r="43" spans="1:13" x14ac:dyDescent="0.35">
      <c r="A43" s="56"/>
      <c r="B43" s="6" t="s">
        <v>4</v>
      </c>
      <c r="C43" s="48">
        <f>SUM(C44:C47)</f>
        <v>0</v>
      </c>
      <c r="D43" s="48">
        <f>SUM(D44:D47)</f>
        <v>0</v>
      </c>
      <c r="E43" s="48">
        <f>SUM(E44:E47)</f>
        <v>37904000</v>
      </c>
      <c r="F43" s="48">
        <f>SUM(F44:F47)</f>
        <v>0</v>
      </c>
      <c r="G43" s="49">
        <f>SUM(G44:G47)</f>
        <v>0</v>
      </c>
      <c r="H43" s="50">
        <f>SUM(C43:G43)</f>
        <v>37904000</v>
      </c>
      <c r="I43" s="7"/>
      <c r="J43" s="57"/>
      <c r="M43" s="1"/>
    </row>
    <row r="44" spans="1:13" x14ac:dyDescent="0.35">
      <c r="A44" s="56"/>
      <c r="B44" s="8" t="s">
        <v>223</v>
      </c>
      <c r="C44" s="75">
        <f>-D44</f>
        <v>0</v>
      </c>
      <c r="D44" s="76">
        <v>0</v>
      </c>
      <c r="E44" s="76">
        <f>37904000-D44-C44</f>
        <v>37904000</v>
      </c>
      <c r="F44" s="76"/>
      <c r="G44" s="77"/>
      <c r="H44" s="9">
        <f>SUM(C44:G44)</f>
        <v>37904000</v>
      </c>
      <c r="I44" s="78" t="s">
        <v>217</v>
      </c>
      <c r="J44" s="57"/>
      <c r="M44" s="1"/>
    </row>
    <row r="45" spans="1:13" x14ac:dyDescent="0.35">
      <c r="A45" s="56"/>
      <c r="B45" s="124" t="s">
        <v>193</v>
      </c>
      <c r="C45" s="75"/>
      <c r="D45" s="76"/>
      <c r="E45" s="76"/>
      <c r="F45" s="76"/>
      <c r="G45" s="77"/>
      <c r="H45" s="9">
        <f>SUM(C45:G45)</f>
        <v>0</v>
      </c>
      <c r="I45" s="78"/>
      <c r="J45" s="57"/>
      <c r="M45" s="1"/>
    </row>
    <row r="46" spans="1:13" x14ac:dyDescent="0.35">
      <c r="A46" s="56"/>
      <c r="B46" s="124" t="s">
        <v>58</v>
      </c>
      <c r="C46" s="75"/>
      <c r="D46" s="76"/>
      <c r="E46" s="76"/>
      <c r="F46" s="76"/>
      <c r="G46" s="77"/>
      <c r="H46" s="9">
        <f t="shared" ref="H46:H47" si="2">SUM(C46:G46)</f>
        <v>0</v>
      </c>
      <c r="I46" s="78"/>
      <c r="J46" s="57"/>
      <c r="M46" s="1"/>
    </row>
    <row r="47" spans="1:13" x14ac:dyDescent="0.35">
      <c r="A47" s="56"/>
      <c r="B47" s="123" t="s">
        <v>174</v>
      </c>
      <c r="C47" s="75"/>
      <c r="D47" s="76"/>
      <c r="E47" s="76"/>
      <c r="F47" s="76"/>
      <c r="G47" s="77"/>
      <c r="H47" s="9">
        <f t="shared" si="2"/>
        <v>0</v>
      </c>
      <c r="I47" s="78"/>
      <c r="J47" s="57"/>
      <c r="M47" s="1"/>
    </row>
    <row r="48" spans="1:13" s="1" customFormat="1" ht="15" thickBot="1" x14ac:dyDescent="0.4">
      <c r="A48" s="60"/>
      <c r="B48" s="10" t="s">
        <v>157</v>
      </c>
      <c r="C48" s="51">
        <f>C33+C38+C43</f>
        <v>139209</v>
      </c>
      <c r="D48" s="51">
        <f>D33+D38+D43</f>
        <v>0</v>
      </c>
      <c r="E48" s="51">
        <f>E33+E38+E43</f>
        <v>38039000</v>
      </c>
      <c r="F48" s="51">
        <f>F33+F38+F43</f>
        <v>0</v>
      </c>
      <c r="G48" s="52">
        <f>G33+G38+G43</f>
        <v>0</v>
      </c>
      <c r="H48" s="53">
        <f>SUM(C48:G48)</f>
        <v>38178209</v>
      </c>
      <c r="I48" s="7"/>
      <c r="J48" s="61"/>
    </row>
    <row r="49" spans="1:13" s="1" customFormat="1" ht="10" customHeight="1" x14ac:dyDescent="0.35">
      <c r="A49" s="60"/>
      <c r="C49" s="79"/>
      <c r="D49" s="79"/>
      <c r="J49" s="61"/>
    </row>
    <row r="50" spans="1:13" s="1" customFormat="1" x14ac:dyDescent="0.35">
      <c r="A50" s="60"/>
      <c r="B50" s="147" t="s">
        <v>155</v>
      </c>
      <c r="C50" s="148"/>
      <c r="D50" s="148"/>
      <c r="E50" s="148"/>
      <c r="F50" s="148"/>
      <c r="G50" s="148"/>
      <c r="H50" s="148"/>
      <c r="I50" s="149"/>
      <c r="J50" s="61"/>
    </row>
    <row r="51" spans="1:13" x14ac:dyDescent="0.35">
      <c r="A51" s="56"/>
      <c r="B51" s="80" t="s">
        <v>69</v>
      </c>
      <c r="C51" s="168" t="s">
        <v>101</v>
      </c>
      <c r="D51" s="168"/>
      <c r="E51" s="167" t="s">
        <v>70</v>
      </c>
      <c r="F51" s="167"/>
      <c r="G51" s="141" t="s">
        <v>141</v>
      </c>
      <c r="H51" s="141"/>
      <c r="I51" s="16"/>
      <c r="J51" s="57"/>
      <c r="M51" s="1"/>
    </row>
    <row r="52" spans="1:13" x14ac:dyDescent="0.35">
      <c r="A52" s="56"/>
      <c r="B52" s="15" t="s">
        <v>224</v>
      </c>
      <c r="C52" s="169"/>
      <c r="D52" s="170"/>
      <c r="E52" t="s">
        <v>71</v>
      </c>
      <c r="G52" s="142" t="s">
        <v>138</v>
      </c>
      <c r="H52" s="142"/>
      <c r="I52" s="16"/>
      <c r="J52" s="57"/>
      <c r="M52" s="1"/>
    </row>
    <row r="53" spans="1:13" x14ac:dyDescent="0.35">
      <c r="A53" s="56"/>
      <c r="B53" s="18" t="s">
        <v>148</v>
      </c>
      <c r="C53" s="142" t="s">
        <v>56</v>
      </c>
      <c r="D53" s="142"/>
      <c r="E53" s="19" t="s">
        <v>72</v>
      </c>
      <c r="F53" s="19"/>
      <c r="G53" s="142" t="s">
        <v>138</v>
      </c>
      <c r="H53" s="142"/>
      <c r="I53" s="20"/>
      <c r="J53" s="57"/>
      <c r="M53" s="1"/>
    </row>
    <row r="54" spans="1:13" ht="10" customHeight="1" x14ac:dyDescent="0.35">
      <c r="A54" s="56"/>
      <c r="J54" s="57"/>
      <c r="M54" s="1"/>
    </row>
    <row r="55" spans="1:13" x14ac:dyDescent="0.35">
      <c r="A55" s="56"/>
      <c r="B55" s="147" t="s">
        <v>68</v>
      </c>
      <c r="C55" s="148"/>
      <c r="D55" s="148"/>
      <c r="E55" s="148"/>
      <c r="F55" s="148"/>
      <c r="G55" s="148"/>
      <c r="H55" s="148"/>
      <c r="I55" s="149"/>
      <c r="J55" s="57"/>
      <c r="M55" s="1"/>
    </row>
    <row r="56" spans="1:13" ht="75" customHeight="1" x14ac:dyDescent="0.35">
      <c r="A56" s="56"/>
      <c r="B56" s="143" t="s">
        <v>176</v>
      </c>
      <c r="C56" s="143"/>
      <c r="D56" s="143"/>
      <c r="E56" s="74" t="s">
        <v>191</v>
      </c>
      <c r="F56" s="74" t="s">
        <v>192</v>
      </c>
      <c r="G56" s="74" t="str">
        <f>IF(FCOR=TRUE, "Actuals at Final Completion", "Actuals to Date")</f>
        <v>Actuals to Date</v>
      </c>
      <c r="H56" s="112" t="s">
        <v>195</v>
      </c>
      <c r="I56" s="11" t="s">
        <v>67</v>
      </c>
      <c r="J56" s="57"/>
      <c r="M56" s="1"/>
    </row>
    <row r="57" spans="1:13" x14ac:dyDescent="0.35">
      <c r="A57" s="56"/>
      <c r="B57" s="12" t="s">
        <v>41</v>
      </c>
      <c r="C57" s="13"/>
      <c r="D57" s="14"/>
      <c r="E57" s="81">
        <v>49000</v>
      </c>
      <c r="F57" s="81">
        <v>50000</v>
      </c>
      <c r="G57" s="82"/>
      <c r="H57" s="113">
        <f>IF($H$56=Lists!$D$8, IFERROR(F57-E57, ""), IF($H$56=Lists!$D$9, IFERROR(G57-E57, ""), IFERROR(G57-F57, "")))</f>
        <v>-50000</v>
      </c>
      <c r="I57" s="83"/>
      <c r="J57" s="57"/>
      <c r="M57" s="1"/>
    </row>
    <row r="58" spans="1:13" x14ac:dyDescent="0.35">
      <c r="A58" s="56"/>
      <c r="B58" s="15" t="s">
        <v>42</v>
      </c>
      <c r="D58" s="16"/>
      <c r="E58" s="81">
        <v>29525</v>
      </c>
      <c r="F58" s="81">
        <v>32180</v>
      </c>
      <c r="G58" s="82"/>
      <c r="H58" s="113">
        <f>IF($H$56=Lists!$D$8, IFERROR(F58-E58, ""), IF($H$56=Lists!$D$9, IFERROR(G58-E58, ""), IFERROR(G58-F58, "")))</f>
        <v>-32180</v>
      </c>
      <c r="I58" s="83"/>
      <c r="J58" s="57"/>
      <c r="M58" s="1"/>
    </row>
    <row r="59" spans="1:13" x14ac:dyDescent="0.35">
      <c r="A59" s="56"/>
      <c r="B59" s="15" t="s">
        <v>43</v>
      </c>
      <c r="D59" s="16"/>
      <c r="E59" s="17">
        <f>IFERROR(E58/E57, "")</f>
        <v>0.60255102040816322</v>
      </c>
      <c r="F59" s="17">
        <f t="shared" ref="F59:G59" si="3">IFERROR(F58/F57, "")</f>
        <v>0.64359999999999995</v>
      </c>
      <c r="G59" s="17" t="str">
        <f t="shared" si="3"/>
        <v/>
      </c>
      <c r="H59" s="114" t="str">
        <f t="shared" ref="H59" si="4">IFERROR(G59-F59, "")</f>
        <v/>
      </c>
      <c r="I59" s="84"/>
      <c r="J59" s="57"/>
      <c r="M59" s="1"/>
    </row>
    <row r="60" spans="1:13" x14ac:dyDescent="0.35">
      <c r="A60" s="56"/>
      <c r="B60" s="15" t="s">
        <v>10</v>
      </c>
      <c r="D60" s="16"/>
      <c r="E60" s="81"/>
      <c r="F60" s="81"/>
      <c r="G60" s="82"/>
      <c r="H60" s="115">
        <f>IF($H$56=Lists!$D$8, IFERROR(F60-E60, ""), IF($H$56=Lists!$D$9, IFERROR(G60-E60, ""), IFERROR(G60-F60, "")))</f>
        <v>0</v>
      </c>
      <c r="I60" s="83"/>
      <c r="J60" s="57"/>
      <c r="M60" s="1"/>
    </row>
    <row r="61" spans="1:13" x14ac:dyDescent="0.35">
      <c r="A61" s="56"/>
      <c r="B61" s="18" t="s">
        <v>39</v>
      </c>
      <c r="C61" s="19"/>
      <c r="D61" s="20"/>
      <c r="E61" s="82">
        <v>23710</v>
      </c>
      <c r="F61" s="82">
        <v>23710</v>
      </c>
      <c r="G61" s="82"/>
      <c r="H61" s="115">
        <f>IF($H$56=Lists!$D$8, IFERROR(F61-E61, ""), IF($H$56=Lists!$D$9, IFERROR(G61-E61, ""), IFERROR(G61-F61, "")))</f>
        <v>-23710</v>
      </c>
      <c r="I61" s="129" t="s">
        <v>218</v>
      </c>
      <c r="J61" s="57"/>
      <c r="M61" s="1"/>
    </row>
    <row r="62" spans="1:13" x14ac:dyDescent="0.35">
      <c r="A62" s="56"/>
      <c r="B62" s="15" t="s">
        <v>19</v>
      </c>
      <c r="E62" s="21">
        <f>IFERROR(E91/E57, "")</f>
        <v>455.85604081632653</v>
      </c>
      <c r="F62" s="21">
        <f>IFERROR(F91/F57, "")</f>
        <v>532.50671999999997</v>
      </c>
      <c r="G62" s="21" t="str">
        <f>IFERROR(G91/G57, "")</f>
        <v/>
      </c>
      <c r="H62" s="116" t="str">
        <f>IF($H$56=Lists!$D$8, IFERROR(F62-E62, ""), IF($H$56=Lists!$D$9, IFERROR(G62-E62, ""), IFERROR(G62-F62, "")))</f>
        <v/>
      </c>
      <c r="I62" s="85"/>
      <c r="J62" s="57"/>
      <c r="K62" s="86"/>
    </row>
    <row r="63" spans="1:13" x14ac:dyDescent="0.35">
      <c r="A63" s="56"/>
      <c r="B63" s="18" t="s">
        <v>162</v>
      </c>
      <c r="C63" s="19"/>
      <c r="D63" s="20"/>
      <c r="E63" s="22">
        <f>IFERROR(E97/E57, "")</f>
        <v>525.61944897959188</v>
      </c>
      <c r="F63" s="22">
        <f>IFERROR(F97/F57, "")</f>
        <v>614.60069999999996</v>
      </c>
      <c r="G63" s="22" t="str">
        <f>IFERROR(G97/G57, "")</f>
        <v/>
      </c>
      <c r="H63" s="116" t="str">
        <f>IF($H$56=Lists!$D$8, IFERROR(F63-E63, ""), IF($H$56=Lists!$D$9, IFERROR(G63-E63, ""), IFERROR(G63-F63, "")))</f>
        <v/>
      </c>
      <c r="I63" s="87"/>
      <c r="J63" s="57"/>
      <c r="K63" s="86"/>
    </row>
    <row r="64" spans="1:13" x14ac:dyDescent="0.35">
      <c r="A64" s="56"/>
      <c r="B64" s="144" t="s">
        <v>5</v>
      </c>
      <c r="C64" s="145"/>
      <c r="D64" s="145"/>
      <c r="E64" s="145"/>
      <c r="F64" s="145"/>
      <c r="G64" s="145"/>
      <c r="H64" s="145"/>
      <c r="I64" s="146"/>
      <c r="J64" s="57"/>
    </row>
    <row r="65" spans="1:10" x14ac:dyDescent="0.35">
      <c r="A65" s="56"/>
      <c r="B65" s="12" t="s">
        <v>6</v>
      </c>
      <c r="C65" s="13"/>
      <c r="D65" s="14"/>
      <c r="E65" s="88">
        <v>44166</v>
      </c>
      <c r="F65" s="88">
        <v>44166</v>
      </c>
      <c r="G65" s="89">
        <v>44292</v>
      </c>
      <c r="H65" s="113" t="str">
        <f>IF(SUM(E65:G65)=0, "", IF($H$56=Lists!$D$8, IFERROR(MROUND(CONVERT(F65-E65,"day","yr")*12, 0.5)&amp;" mo.", ""), IF($H$56=Lists!$D$9, IFERROR(MROUND(CONVERT(G65-E65,"day","yr")*12, 0.5)&amp;" mo.", ""), IFERROR(MROUND(CONVERT(G65-F65,"day","yr")*12, 0.5)&amp;" mo.", ""))))</f>
        <v>4 mo.</v>
      </c>
      <c r="I65" s="83" t="s">
        <v>219</v>
      </c>
      <c r="J65" s="57"/>
    </row>
    <row r="66" spans="1:10" x14ac:dyDescent="0.35">
      <c r="A66" s="56"/>
      <c r="B66" s="15" t="s">
        <v>7</v>
      </c>
      <c r="D66" s="16"/>
      <c r="E66" s="88">
        <v>44378</v>
      </c>
      <c r="F66" s="88">
        <v>45108</v>
      </c>
      <c r="G66" s="89"/>
      <c r="H66" s="113" t="str">
        <f>IF(SUM(E66:G66)=0, "", IF($H$56=Lists!$D$8, IFERROR(MROUND(CONVERT(F66-E66,"day","yr")*12, 0.5)&amp;" mo.", ""), IF($H$56=Lists!$D$9, IFERROR(MROUND(CONVERT(G66-E66,"day","yr")*12, 0.5)&amp;" mo.", ""), IFERROR(MROUND(CONVERT(G66-F66,"day","yr")*12, 0.5)&amp;" mo.", ""))))</f>
        <v/>
      </c>
      <c r="I66" s="83"/>
      <c r="J66" s="57"/>
    </row>
    <row r="67" spans="1:10" x14ac:dyDescent="0.35">
      <c r="A67" s="56"/>
      <c r="B67" s="15" t="s">
        <v>163</v>
      </c>
      <c r="D67" s="16"/>
      <c r="E67" s="88"/>
      <c r="F67" s="88"/>
      <c r="G67" s="89"/>
      <c r="H67" s="113" t="str">
        <f>IF(SUM(E67:G67)=0, "", IF($H$56=Lists!$D$8, IFERROR(MROUND(CONVERT(F67-E67,"day","yr")*12, 0.5)&amp;" mo.", ""), IF($H$56=Lists!$D$9, IFERROR(MROUND(CONVERT(G67-E67,"day","yr")*12, 0.5)&amp;" mo.", ""), IFERROR(MROUND(CONVERT(G67-F67,"day","yr")*12, 0.5)&amp;" mo.", ""))))</f>
        <v/>
      </c>
      <c r="I67" s="83"/>
      <c r="J67" s="57"/>
    </row>
    <row r="68" spans="1:10" x14ac:dyDescent="0.35">
      <c r="A68" s="56"/>
      <c r="B68" s="15" t="s">
        <v>66</v>
      </c>
      <c r="D68" s="16"/>
      <c r="E68" s="88">
        <v>44378</v>
      </c>
      <c r="F68" s="88">
        <v>45108</v>
      </c>
      <c r="G68" s="89"/>
      <c r="H68" s="113" t="str">
        <f>IF(SUM(E68:G68)=0, "", IF($H$56=Lists!$D$8, IFERROR(MROUND(CONVERT(F68-E68,"day","yr")*12, 0.5)&amp;" mo.", ""), IF($H$56=Lists!$D$9, IFERROR(MROUND(CONVERT(G68-E68,"day","yr")*12, 0.5)&amp;" mo.", ""), IFERROR(MROUND(CONVERT(G68-F68,"day","yr")*12, 0.5)&amp;" mo.", ""))))</f>
        <v/>
      </c>
      <c r="I68" s="83"/>
      <c r="J68" s="57"/>
    </row>
    <row r="69" spans="1:10" x14ac:dyDescent="0.35">
      <c r="A69" s="56"/>
      <c r="B69" s="15" t="s">
        <v>8</v>
      </c>
      <c r="D69" s="16"/>
      <c r="E69" s="88">
        <v>44927</v>
      </c>
      <c r="F69" s="88">
        <v>45627</v>
      </c>
      <c r="G69" s="89"/>
      <c r="H69" s="113" t="str">
        <f>IF(SUM(E69:G69)=0, "", IF($H$56=Lists!$D$8, IFERROR(MROUND(CONVERT(F69-E69,"day","yr")*12, 0.5)&amp;" mo.", ""), IF($H$56=Lists!$D$9, IFERROR(MROUND(CONVERT(G69-E69,"day","yr")*12, 0.5)&amp;" mo.", ""), IFERROR(MROUND(CONVERT(G69-F69,"day","yr")*12, 0.5)&amp;" mo.", ""))))</f>
        <v/>
      </c>
      <c r="I69" s="83"/>
      <c r="J69" s="57"/>
    </row>
    <row r="70" spans="1:10" x14ac:dyDescent="0.35">
      <c r="A70" s="56"/>
      <c r="B70" s="18" t="s">
        <v>9</v>
      </c>
      <c r="C70" s="19"/>
      <c r="D70" s="20"/>
      <c r="E70" s="88"/>
      <c r="F70" s="88"/>
      <c r="G70" s="89"/>
      <c r="H70" s="113" t="str">
        <f>IF(SUM(E70:G70)=0, "", IF($H$56=Lists!$D$8, IFERROR(MROUND(CONVERT(F70-E70,"day","yr")*12, 0.5)&amp;" mo.", ""), IF($H$56=Lists!$D$9, IFERROR(MROUND(CONVERT(G70-E70,"day","yr")*12, 0.5)&amp;" mo.", ""), IFERROR(MROUND(CONVERT(G70-F70,"day","yr")*12, 0.5)&amp;" mo.", ""))))</f>
        <v/>
      </c>
      <c r="I70" s="83"/>
      <c r="J70" s="57"/>
    </row>
    <row r="71" spans="1:10" ht="10" customHeight="1" thickBot="1" x14ac:dyDescent="0.4">
      <c r="A71" s="90"/>
      <c r="B71" s="23"/>
      <c r="C71" s="23"/>
      <c r="D71" s="23"/>
      <c r="E71" s="24"/>
      <c r="F71" s="24"/>
      <c r="G71" s="24"/>
      <c r="H71" s="25"/>
      <c r="I71" s="91"/>
      <c r="J71" s="92"/>
    </row>
    <row r="72" spans="1:10" s="69" customFormat="1" ht="27" customHeight="1" thickTop="1" thickBot="1" x14ac:dyDescent="0.4">
      <c r="A72" s="153" t="s">
        <v>152</v>
      </c>
      <c r="B72" s="154"/>
      <c r="C72" s="154"/>
      <c r="D72" s="154"/>
      <c r="E72" s="154"/>
      <c r="F72" s="154"/>
      <c r="G72" s="154"/>
      <c r="H72" s="154"/>
      <c r="I72" s="154"/>
      <c r="J72" s="155"/>
    </row>
    <row r="73" spans="1:10" ht="10" customHeight="1" thickTop="1" x14ac:dyDescent="0.35">
      <c r="A73" s="56"/>
      <c r="B73" s="33"/>
      <c r="C73" s="33"/>
      <c r="D73" s="33"/>
      <c r="E73" s="26"/>
      <c r="F73" s="26"/>
      <c r="G73" s="26"/>
      <c r="H73" s="27"/>
      <c r="I73" s="93"/>
      <c r="J73" s="57"/>
    </row>
    <row r="74" spans="1:10" ht="75" customHeight="1" x14ac:dyDescent="0.35">
      <c r="A74" s="56"/>
      <c r="B74" s="143" t="s">
        <v>176</v>
      </c>
      <c r="C74" s="143"/>
      <c r="D74" s="143"/>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0" x14ac:dyDescent="0.35">
      <c r="A75" s="56"/>
      <c r="B75" s="147" t="s">
        <v>11</v>
      </c>
      <c r="C75" s="148"/>
      <c r="D75" s="148"/>
      <c r="E75" s="148"/>
      <c r="F75" s="148"/>
      <c r="G75" s="148"/>
      <c r="H75" s="148"/>
      <c r="I75" s="149"/>
      <c r="J75" s="57"/>
    </row>
    <row r="76" spans="1:10" x14ac:dyDescent="0.35">
      <c r="A76" s="56"/>
      <c r="B76" s="164" t="s">
        <v>50</v>
      </c>
      <c r="C76" s="165"/>
      <c r="D76" s="166"/>
      <c r="E76" s="94"/>
      <c r="F76" s="94"/>
      <c r="G76" s="94"/>
      <c r="H76" s="117">
        <f>IF($H$56=Lists!$D$8, IFERROR(F76-E76, ""), IF($H$56=Lists!$D$9, IFERROR(G76-E76, ""), IFERROR(G76-F76, "")))</f>
        <v>0</v>
      </c>
      <c r="I76" s="83"/>
      <c r="J76" s="57"/>
    </row>
    <row r="77" spans="1:10" ht="10" customHeight="1" x14ac:dyDescent="0.35">
      <c r="A77" s="56"/>
      <c r="B77" s="28"/>
      <c r="C77" s="28"/>
      <c r="D77" s="28"/>
      <c r="E77" s="29"/>
      <c r="F77" s="29"/>
      <c r="G77" s="29"/>
      <c r="H77" s="30"/>
      <c r="I77" s="95"/>
      <c r="J77" s="57"/>
    </row>
    <row r="78" spans="1:10" x14ac:dyDescent="0.35">
      <c r="A78" s="56"/>
      <c r="B78" s="147" t="s">
        <v>12</v>
      </c>
      <c r="C78" s="148"/>
      <c r="D78" s="148"/>
      <c r="E78" s="148"/>
      <c r="F78" s="148"/>
      <c r="G78" s="148"/>
      <c r="H78" s="148"/>
      <c r="I78" s="149"/>
      <c r="J78" s="57"/>
    </row>
    <row r="79" spans="1:10" x14ac:dyDescent="0.35">
      <c r="A79" s="56"/>
      <c r="B79" s="12" t="s">
        <v>44</v>
      </c>
      <c r="C79" s="13"/>
      <c r="D79" s="14"/>
      <c r="E79" s="96">
        <v>249710</v>
      </c>
      <c r="F79" s="96">
        <v>271067</v>
      </c>
      <c r="G79" s="97">
        <v>123969</v>
      </c>
      <c r="H79" s="31">
        <f>IF($H$56=Lists!$D$8, IFERROR(F79-E79, ""), IF($H$56=Lists!$D$9, IFERROR(G79-E79, ""), IFERROR(G79-F79, "")))</f>
        <v>-147098</v>
      </c>
      <c r="I79" s="83"/>
      <c r="J79" s="57"/>
    </row>
    <row r="80" spans="1:10" x14ac:dyDescent="0.35">
      <c r="A80" s="56"/>
      <c r="B80" s="15" t="s">
        <v>164</v>
      </c>
      <c r="D80" s="16"/>
      <c r="E80" s="96">
        <v>1179794</v>
      </c>
      <c r="F80" s="96">
        <f>1288114+104455</f>
        <v>1392569</v>
      </c>
      <c r="G80" s="97"/>
      <c r="H80" s="31">
        <f>IF($H$56=Lists!$D$8, IFERROR(F80-E80, ""), IF($H$56=Lists!$D$9, IFERROR(G80-E80, ""), IFERROR(G80-F80, "")))</f>
        <v>-1392569</v>
      </c>
      <c r="I80" s="83"/>
      <c r="J80" s="57"/>
    </row>
    <row r="81" spans="1:10" x14ac:dyDescent="0.35">
      <c r="A81" s="56"/>
      <c r="B81" s="15" t="s">
        <v>166</v>
      </c>
      <c r="D81" s="16"/>
      <c r="E81" s="96">
        <v>1299689</v>
      </c>
      <c r="F81" s="96">
        <f>1354950+24931</f>
        <v>1379881</v>
      </c>
      <c r="G81" s="97">
        <v>15240.11</v>
      </c>
      <c r="H81" s="31">
        <f>IF($H$56=Lists!$D$8, IFERROR(F81-E81, ""), IF($H$56=Lists!$D$9, IFERROR(G81-E81, ""), IFERROR(G81-F81, "")))</f>
        <v>-1364640.89</v>
      </c>
      <c r="I81" s="83"/>
      <c r="J81" s="57"/>
    </row>
    <row r="82" spans="1:10" x14ac:dyDescent="0.35">
      <c r="A82" s="56"/>
      <c r="B82" s="15" t="s">
        <v>165</v>
      </c>
      <c r="D82" s="16"/>
      <c r="E82" s="96">
        <f>497055*1.0441</f>
        <v>518975.12550000002</v>
      </c>
      <c r="F82" s="96">
        <f>531129*1.0896+46929</f>
        <v>625647.15839999996</v>
      </c>
      <c r="G82" s="96"/>
      <c r="H82" s="31">
        <f>IF($H$56=Lists!$D$8, IFERROR(F82-E82, ""), IF($H$56=Lists!$D$9, IFERROR(G82-E82, ""), IFERROR(G82-F82, "")))</f>
        <v>-625647.15839999996</v>
      </c>
      <c r="I82" s="83"/>
      <c r="J82" s="57"/>
    </row>
    <row r="83" spans="1:10" x14ac:dyDescent="0.35">
      <c r="A83" s="56"/>
      <c r="B83" s="15" t="s">
        <v>167</v>
      </c>
      <c r="D83" s="16"/>
      <c r="E83" s="96">
        <f>812457-E82</f>
        <v>293481.87449999998</v>
      </c>
      <c r="F83" s="96">
        <f>890345-578718</f>
        <v>311627</v>
      </c>
      <c r="G83" s="96"/>
      <c r="H83" s="32">
        <f>IF($H$56=Lists!$D$8, IFERROR(F83-E83, ""), IF($H$56=Lists!$D$9, IFERROR(G83-E83, ""), IFERROR(G83-F83, "")))</f>
        <v>-311627</v>
      </c>
      <c r="I83" s="83"/>
      <c r="J83" s="57"/>
    </row>
    <row r="84" spans="1:10" x14ac:dyDescent="0.35">
      <c r="A84" s="56"/>
      <c r="B84" s="15" t="s">
        <v>13</v>
      </c>
      <c r="D84" s="16"/>
      <c r="E84" s="96">
        <v>179419</v>
      </c>
      <c r="F84" s="96">
        <f>190694+8816</f>
        <v>199510</v>
      </c>
      <c r="G84" s="97"/>
      <c r="H84" s="31">
        <f>IF($H$56=Lists!$D$8, IFERROR(F84-E84, ""), IF($H$56=Lists!$D$9, IFERROR(G84-E84, ""), IFERROR(G84-F84, "")))</f>
        <v>-199510</v>
      </c>
      <c r="I84" s="98"/>
      <c r="J84" s="57"/>
    </row>
    <row r="85" spans="1:10" x14ac:dyDescent="0.35">
      <c r="A85" s="56"/>
      <c r="B85" s="205" t="s">
        <v>14</v>
      </c>
      <c r="C85" s="206"/>
      <c r="D85" s="207"/>
      <c r="E85" s="34">
        <f>SUM(E79:E84)</f>
        <v>3721069</v>
      </c>
      <c r="F85" s="34">
        <f>SUM(F79:F84)</f>
        <v>4180301.1584000001</v>
      </c>
      <c r="G85" s="34">
        <f>SUM(G79:G84)</f>
        <v>139209.10999999999</v>
      </c>
      <c r="H85" s="35">
        <f>IF($H$56=Lists!$D$8, IFERROR(F85-E85, ""), IF($H$56=Lists!$D$9, IFERROR(G85-E85, ""), IFERROR(G85-F85, "")))</f>
        <v>-4041092.0484000002</v>
      </c>
      <c r="I85" s="99"/>
      <c r="J85" s="57"/>
    </row>
    <row r="86" spans="1:10" ht="10" customHeight="1" x14ac:dyDescent="0.35">
      <c r="A86" s="56"/>
      <c r="J86" s="57"/>
    </row>
    <row r="87" spans="1:10" x14ac:dyDescent="0.35">
      <c r="A87" s="56"/>
      <c r="B87" s="147" t="s">
        <v>15</v>
      </c>
      <c r="C87" s="148"/>
      <c r="D87" s="148"/>
      <c r="E87" s="148"/>
      <c r="F87" s="148"/>
      <c r="G87" s="148"/>
      <c r="H87" s="148"/>
      <c r="I87" s="149"/>
      <c r="J87" s="57"/>
    </row>
    <row r="88" spans="1:10" ht="14.5" customHeight="1" x14ac:dyDescent="0.35">
      <c r="A88" s="56"/>
      <c r="B88" s="12" t="s">
        <v>45</v>
      </c>
      <c r="C88" s="13"/>
      <c r="D88" s="14"/>
      <c r="E88" s="96">
        <v>3151376</v>
      </c>
      <c r="F88" s="96">
        <f>1616289+1390671</f>
        <v>3006960</v>
      </c>
      <c r="G88" s="97"/>
      <c r="H88" s="36">
        <f>IF($H$56=Lists!$D$8, IFERROR(F88-E88, ""), IF($H$56=Lists!$D$9, IFERROR(G88-E88, ""), IFERROR(G88-F88, "")))</f>
        <v>-3006960</v>
      </c>
      <c r="I88" s="83"/>
      <c r="J88" s="57"/>
    </row>
    <row r="89" spans="1:10" x14ac:dyDescent="0.35">
      <c r="A89" s="56"/>
      <c r="B89" s="15" t="s">
        <v>46</v>
      </c>
      <c r="D89" s="16"/>
      <c r="E89" s="96"/>
      <c r="F89" s="96">
        <v>0</v>
      </c>
      <c r="G89" s="97"/>
      <c r="H89" s="36">
        <f>IF($H$56=Lists!$D$8, IFERROR(F89-E89, ""), IF($H$56=Lists!$D$9, IFERROR(G89-E89, ""), IFERROR(G89-F89, "")))</f>
        <v>0</v>
      </c>
      <c r="I89" s="98"/>
      <c r="J89" s="57"/>
    </row>
    <row r="90" spans="1:10" x14ac:dyDescent="0.35">
      <c r="A90" s="56"/>
      <c r="B90" s="15" t="s">
        <v>47</v>
      </c>
      <c r="D90" s="16"/>
      <c r="E90" s="96">
        <v>19185570</v>
      </c>
      <c r="F90" s="96">
        <v>23618376</v>
      </c>
      <c r="G90" s="96"/>
      <c r="H90" s="37">
        <f>IF($H$56=Lists!$D$8, IFERROR(F90-E90, ""), IF($H$56=Lists!$D$9, IFERROR(G90-E90, ""), IFERROR(G90-F90, "")))</f>
        <v>-23618376</v>
      </c>
      <c r="I90" s="98"/>
      <c r="J90" s="57"/>
    </row>
    <row r="91" spans="1:10" x14ac:dyDescent="0.35">
      <c r="A91" s="56"/>
      <c r="B91" s="202" t="s">
        <v>51</v>
      </c>
      <c r="C91" s="203"/>
      <c r="D91" s="204"/>
      <c r="E91" s="38">
        <f>SUM(E88:E90)</f>
        <v>22336946</v>
      </c>
      <c r="F91" s="38">
        <f t="shared" ref="F91:G91" si="5">SUM(F88:F90)</f>
        <v>26625336</v>
      </c>
      <c r="G91" s="38">
        <f t="shared" si="5"/>
        <v>0</v>
      </c>
      <c r="H91" s="36">
        <f>IF($H$56=Lists!$D$8, IFERROR(F91-E91, ""), IF($H$56=Lists!$D$9, IFERROR(G91-E91, ""), IFERROR(G91-F91, "")))</f>
        <v>-26625336</v>
      </c>
      <c r="I91" s="99"/>
      <c r="J91" s="57"/>
    </row>
    <row r="92" spans="1:10" x14ac:dyDescent="0.35">
      <c r="A92" s="56"/>
      <c r="B92" s="15" t="s">
        <v>48</v>
      </c>
      <c r="D92" s="16"/>
      <c r="E92" s="96">
        <v>1119659</v>
      </c>
      <c r="F92" s="96">
        <f>1264535+71944</f>
        <v>1336479</v>
      </c>
      <c r="G92" s="97"/>
      <c r="H92" s="36">
        <f>IF($H$56=Lists!$D$8, IFERROR(F92-E92, ""), IF($H$56=Lists!$D$9, IFERROR(G92-E92, ""), IFERROR(G92-F92, "")))</f>
        <v>-1336479</v>
      </c>
      <c r="I92" s="98"/>
      <c r="J92" s="57"/>
    </row>
    <row r="93" spans="1:10" x14ac:dyDescent="0.35">
      <c r="A93" s="56"/>
      <c r="B93" s="15" t="s">
        <v>49</v>
      </c>
      <c r="D93" s="16"/>
      <c r="E93" s="96"/>
      <c r="F93" s="96">
        <v>0</v>
      </c>
      <c r="G93" s="96"/>
      <c r="H93" s="36">
        <f>IF($H$56=Lists!$D$8, IFERROR(F93-E93, ""), IF($H$56=Lists!$D$9, IFERROR(G93-E93, ""), IFERROR(G93-F93, "")))</f>
        <v>0</v>
      </c>
      <c r="I93" s="98"/>
      <c r="J93" s="57"/>
    </row>
    <row r="94" spans="1:10" x14ac:dyDescent="0.35">
      <c r="A94" s="56"/>
      <c r="B94" s="15" t="s">
        <v>40</v>
      </c>
      <c r="D94" s="16"/>
      <c r="E94" s="96">
        <v>2298748</v>
      </c>
      <c r="F94" s="96">
        <f>2623421+144799</f>
        <v>2768220</v>
      </c>
      <c r="G94" s="96"/>
      <c r="H94" s="36">
        <f>IF($H$56=Lists!$D$8, IFERROR(F94-E94, ""), IF($H$56=Lists!$D$9, IFERROR(G94-E94, ""), IFERROR(G94-F94, "")))</f>
        <v>-2768220</v>
      </c>
      <c r="I94" s="98"/>
      <c r="J94" s="57"/>
    </row>
    <row r="95" spans="1:10" x14ac:dyDescent="0.35">
      <c r="A95" s="56"/>
      <c r="B95" s="15" t="str">
        <f>IF(C53=Lists!J3, "GCCM Costs", IF(C53=Lists!J4, "Design-Build Costs", ""))</f>
        <v>Design-Build Costs</v>
      </c>
      <c r="D95" s="16"/>
      <c r="E95" s="96"/>
      <c r="F95" s="96"/>
      <c r="G95" s="96"/>
      <c r="H95" s="36">
        <f>IF($H$56=Lists!$D$8, IFERROR(F95-E95, ""), IF($H$56=Lists!$D$9, IFERROR(G95-E95, ""), IFERROR(G95-F95, "")))</f>
        <v>0</v>
      </c>
      <c r="I95" s="98"/>
      <c r="J95" s="57"/>
    </row>
    <row r="96" spans="1:10" x14ac:dyDescent="0.35">
      <c r="A96" s="56"/>
      <c r="B96" s="15" t="str">
        <f>IF(C53=Lists!J3, "GCCM Risk Contingency", "")</f>
        <v/>
      </c>
      <c r="D96" s="16"/>
      <c r="E96" s="96"/>
      <c r="F96" s="96"/>
      <c r="G96" s="96"/>
      <c r="H96" s="36">
        <f>IF($H$56=Lists!$D$8, IFERROR(F96-E96, ""), IF($H$56=Lists!$D$9, IFERROR(G96-E96, ""), IFERROR(G96-F96, "")))</f>
        <v>0</v>
      </c>
      <c r="I96" s="98"/>
      <c r="J96" s="57"/>
    </row>
    <row r="97" spans="1:10" x14ac:dyDescent="0.35">
      <c r="A97" s="56"/>
      <c r="B97" s="205" t="s">
        <v>52</v>
      </c>
      <c r="C97" s="206"/>
      <c r="D97" s="207"/>
      <c r="E97" s="38">
        <f>SUM(E91:E96)</f>
        <v>25755353</v>
      </c>
      <c r="F97" s="38">
        <f t="shared" ref="F97:G97" si="6">SUM(F91:F96)</f>
        <v>30730035</v>
      </c>
      <c r="G97" s="38">
        <f t="shared" si="6"/>
        <v>0</v>
      </c>
      <c r="H97" s="39">
        <f>IF($H$56=Lists!$D$8, IFERROR(F97-E97, ""), IF($H$56=Lists!$D$9, IFERROR(G97-E97, ""), IFERROR(G97-F97, "")))</f>
        <v>-30730035</v>
      </c>
      <c r="I97" s="84"/>
      <c r="J97" s="57"/>
    </row>
    <row r="98" spans="1:10" ht="10" customHeight="1" x14ac:dyDescent="0.35">
      <c r="A98" s="56"/>
      <c r="J98" s="57"/>
    </row>
    <row r="99" spans="1:10" x14ac:dyDescent="0.35">
      <c r="A99" s="56"/>
      <c r="B99" s="147" t="s">
        <v>16</v>
      </c>
      <c r="C99" s="148"/>
      <c r="D99" s="148"/>
      <c r="E99" s="148"/>
      <c r="F99" s="148"/>
      <c r="G99" s="148"/>
      <c r="H99" s="148"/>
      <c r="I99" s="149"/>
      <c r="J99" s="57"/>
    </row>
    <row r="100" spans="1:10" x14ac:dyDescent="0.35">
      <c r="A100" s="56"/>
      <c r="B100" s="40" t="s">
        <v>17</v>
      </c>
      <c r="D100" s="16"/>
      <c r="E100" s="100">
        <v>2134639</v>
      </c>
      <c r="F100" s="100">
        <v>2226070</v>
      </c>
      <c r="G100" s="101"/>
      <c r="H100" s="41">
        <f>IF($H$56=Lists!$D$8, IFERROR(F100-E100, ""), IF($H$56=Lists!$D$9, IFERROR(G100-E100, ""), IFERROR(G100-F100, "")))</f>
        <v>-2226070</v>
      </c>
      <c r="I100" s="102"/>
      <c r="J100" s="103"/>
    </row>
    <row r="101" spans="1:10" x14ac:dyDescent="0.35">
      <c r="A101" s="56"/>
      <c r="B101" s="40" t="s">
        <v>18</v>
      </c>
      <c r="D101" s="16"/>
      <c r="E101" s="100">
        <v>161959</v>
      </c>
      <c r="F101" s="100">
        <f>180978+8963</f>
        <v>189941</v>
      </c>
      <c r="G101" s="101"/>
      <c r="H101" s="41">
        <f>IF($H$56=Lists!$D$8, IFERROR(F101-E101, ""), IF($H$56=Lists!$D$9, IFERROR(G101-E101, ""), IFERROR(G101-F101, "")))</f>
        <v>-189941</v>
      </c>
      <c r="I101" s="102"/>
      <c r="J101" s="103"/>
    </row>
    <row r="102" spans="1:10" x14ac:dyDescent="0.35">
      <c r="A102" s="56"/>
      <c r="B102" s="40" t="s">
        <v>53</v>
      </c>
      <c r="D102" s="16"/>
      <c r="E102" s="96">
        <v>225924</v>
      </c>
      <c r="F102" s="96">
        <v>249299</v>
      </c>
      <c r="G102" s="97"/>
      <c r="H102" s="42">
        <f>IF($H$56=Lists!$D$8, IFERROR(F102-E102, ""), IF($H$56=Lists!$D$9, IFERROR(G102-E102, ""), IFERROR(G102-F102, "")))</f>
        <v>-249299</v>
      </c>
      <c r="I102" s="83"/>
      <c r="J102" s="57"/>
    </row>
    <row r="103" spans="1:10" x14ac:dyDescent="0.35">
      <c r="A103" s="56"/>
      <c r="B103" s="40" t="s">
        <v>147</v>
      </c>
      <c r="D103" s="16"/>
      <c r="E103" s="96">
        <v>554909</v>
      </c>
      <c r="F103" s="96">
        <v>602366</v>
      </c>
      <c r="G103" s="104"/>
      <c r="H103" s="43">
        <f>IF($H$56=Lists!$D$8, IFERROR(F103-E103, ""), IF($H$56=Lists!$D$9, IFERROR(G103-E103, ""), IFERROR(G103-F103, "")))</f>
        <v>-602366</v>
      </c>
      <c r="I103" s="102"/>
      <c r="J103" s="103"/>
    </row>
    <row r="104" spans="1:10" ht="15" thickBot="1" x14ac:dyDescent="0.4">
      <c r="A104" s="56"/>
      <c r="B104" s="208" t="s">
        <v>54</v>
      </c>
      <c r="C104" s="209"/>
      <c r="D104" s="210"/>
      <c r="E104" s="44">
        <f>SUM(E100:E103)</f>
        <v>3077431</v>
      </c>
      <c r="F104" s="44">
        <f>SUM(F100:F103)</f>
        <v>3267676</v>
      </c>
      <c r="G104" s="44">
        <f>SUM(G100:G103)</f>
        <v>0</v>
      </c>
      <c r="H104" s="39">
        <f>IF($H$56=Lists!$D$8, IFERROR(F104-E104, ""), IF($H$56=Lists!$D$9, IFERROR(G104-E104, ""), IFERROR(G104-F104, "")))</f>
        <v>-3267676</v>
      </c>
      <c r="I104" s="105"/>
      <c r="J104" s="103"/>
    </row>
    <row r="105" spans="1:10" ht="19.5" thickTop="1" thickBot="1" x14ac:dyDescent="0.5">
      <c r="A105" s="56"/>
      <c r="B105" s="106" t="s">
        <v>145</v>
      </c>
      <c r="C105" s="107"/>
      <c r="D105" s="107"/>
      <c r="E105" s="108">
        <f>SUM(E76,E85,E97,E104)</f>
        <v>32553853</v>
      </c>
      <c r="F105" s="108">
        <f>SUM(F76,F85,F97,F104)</f>
        <v>38178012.158399999</v>
      </c>
      <c r="G105" s="108">
        <f>SUM(G76,G85,G97,G104)</f>
        <v>139209.10999999999</v>
      </c>
      <c r="H105" s="108">
        <f>SUM(H76,H85,H97,H104)</f>
        <v>-38038803.0484</v>
      </c>
      <c r="I105" s="109"/>
      <c r="J105" s="103"/>
    </row>
    <row r="106" spans="1:10" ht="10" customHeight="1" thickTop="1" x14ac:dyDescent="0.35">
      <c r="A106" s="56"/>
      <c r="B106" s="45"/>
      <c r="C106" s="45"/>
      <c r="D106" s="45"/>
      <c r="E106" s="46"/>
      <c r="F106" s="46"/>
      <c r="G106" s="46"/>
      <c r="H106" s="46"/>
      <c r="I106" s="110"/>
      <c r="J106" s="103"/>
    </row>
    <row r="107" spans="1:10" s="1" customFormat="1" x14ac:dyDescent="0.35">
      <c r="A107" s="60"/>
      <c r="B107" s="150" t="str">
        <f>IF(ReportType=Lists!$O$2, "", "Close-Out Information")</f>
        <v/>
      </c>
      <c r="C107" s="151"/>
      <c r="D107" s="151"/>
      <c r="E107" s="151"/>
      <c r="F107" s="151"/>
      <c r="G107" s="151"/>
      <c r="H107" s="151"/>
      <c r="I107" s="152"/>
      <c r="J107" s="61"/>
    </row>
    <row r="108" spans="1:10" s="1" customFormat="1" x14ac:dyDescent="0.35">
      <c r="A108" s="60"/>
      <c r="B108" s="47"/>
      <c r="C108" s="218"/>
      <c r="D108" s="218"/>
      <c r="E108" s="218" t="str">
        <f>IF(ReportType=Lists!$O$2, "", "NOTES")</f>
        <v/>
      </c>
      <c r="F108" s="218"/>
      <c r="G108" s="218"/>
      <c r="H108" s="218"/>
      <c r="I108" s="163"/>
      <c r="J108" s="61"/>
    </row>
    <row r="109" spans="1:10" ht="15" customHeight="1" x14ac:dyDescent="0.35">
      <c r="A109" s="56"/>
      <c r="B109" s="80" t="str">
        <f>IF(ReportType=Lists!$O$2, "", "Number of Change Orders")</f>
        <v/>
      </c>
      <c r="C109" s="211"/>
      <c r="D109" s="212"/>
      <c r="E109" s="215"/>
      <c r="F109" s="216"/>
      <c r="G109" s="216"/>
      <c r="H109" s="216"/>
      <c r="I109" s="217"/>
      <c r="J109" s="57"/>
    </row>
    <row r="110" spans="1:10" ht="15" customHeight="1" x14ac:dyDescent="0.35">
      <c r="A110" s="56"/>
      <c r="B110" s="80" t="str">
        <f>IF(ReportType=Lists!$O$2, "", "Total Value of Change Orders")</f>
        <v/>
      </c>
      <c r="C110" s="219"/>
      <c r="D110" s="220"/>
      <c r="E110" s="119"/>
      <c r="F110" s="120"/>
      <c r="G110" s="120"/>
      <c r="H110" s="120"/>
      <c r="I110" s="121"/>
      <c r="J110" s="57"/>
    </row>
    <row r="111" spans="1:10" ht="15" customHeight="1" x14ac:dyDescent="0.35">
      <c r="A111" s="56"/>
      <c r="B111" s="80" t="str">
        <f>IF(ReportType=Lists!$O$2, "", "Outstanding Liabilities")</f>
        <v/>
      </c>
      <c r="C111" s="219"/>
      <c r="D111" s="220"/>
      <c r="E111" s="119"/>
      <c r="F111" s="120"/>
      <c r="G111" s="120"/>
      <c r="H111" s="120"/>
      <c r="I111" s="121"/>
      <c r="J111" s="57"/>
    </row>
    <row r="112" spans="1:10" x14ac:dyDescent="0.35">
      <c r="A112" s="56"/>
      <c r="B112" s="18" t="str">
        <f>IF(ReportType=Lists!$O$2, "", "Unsettled Claims")</f>
        <v/>
      </c>
      <c r="C112" s="213"/>
      <c r="D112" s="214"/>
      <c r="E112" s="215"/>
      <c r="F112" s="216"/>
      <c r="G112" s="216"/>
      <c r="H112" s="216"/>
      <c r="I112" s="217"/>
      <c r="J112" s="57"/>
    </row>
    <row r="113" spans="1:10" ht="10" customHeight="1" x14ac:dyDescent="0.35">
      <c r="A113" s="56"/>
      <c r="J113" s="57"/>
    </row>
    <row r="114" spans="1:10" ht="15" thickBot="1" x14ac:dyDescent="0.4">
      <c r="A114" s="56"/>
      <c r="B114" s="1" t="s">
        <v>20</v>
      </c>
      <c r="J114" s="57"/>
    </row>
    <row r="115" spans="1:10" x14ac:dyDescent="0.35">
      <c r="A115" s="56"/>
      <c r="B115" s="193" t="s">
        <v>222</v>
      </c>
      <c r="C115" s="194"/>
      <c r="D115" s="194"/>
      <c r="E115" s="194"/>
      <c r="F115" s="194"/>
      <c r="G115" s="194"/>
      <c r="H115" s="194"/>
      <c r="I115" s="195"/>
      <c r="J115" s="57"/>
    </row>
    <row r="116" spans="1:10" x14ac:dyDescent="0.35">
      <c r="A116" s="56"/>
      <c r="B116" s="196"/>
      <c r="C116" s="197"/>
      <c r="D116" s="197"/>
      <c r="E116" s="197"/>
      <c r="F116" s="197"/>
      <c r="G116" s="197"/>
      <c r="H116" s="197"/>
      <c r="I116" s="198"/>
      <c r="J116" s="57"/>
    </row>
    <row r="117" spans="1:10" x14ac:dyDescent="0.35">
      <c r="A117" s="56"/>
      <c r="B117" s="196"/>
      <c r="C117" s="197"/>
      <c r="D117" s="197"/>
      <c r="E117" s="197"/>
      <c r="F117" s="197"/>
      <c r="G117" s="197"/>
      <c r="H117" s="197"/>
      <c r="I117" s="198"/>
      <c r="J117" s="57"/>
    </row>
    <row r="118" spans="1:10" x14ac:dyDescent="0.35">
      <c r="A118" s="56"/>
      <c r="B118" s="196"/>
      <c r="C118" s="197"/>
      <c r="D118" s="197"/>
      <c r="E118" s="197"/>
      <c r="F118" s="197"/>
      <c r="G118" s="197"/>
      <c r="H118" s="197"/>
      <c r="I118" s="198"/>
      <c r="J118" s="57"/>
    </row>
    <row r="119" spans="1:10" x14ac:dyDescent="0.35">
      <c r="A119" s="56"/>
      <c r="B119" s="196"/>
      <c r="C119" s="197"/>
      <c r="D119" s="197"/>
      <c r="E119" s="197"/>
      <c r="F119" s="197"/>
      <c r="G119" s="197"/>
      <c r="H119" s="197"/>
      <c r="I119" s="198"/>
      <c r="J119" s="57"/>
    </row>
    <row r="120" spans="1:10" x14ac:dyDescent="0.35">
      <c r="A120" s="56"/>
      <c r="B120" s="196"/>
      <c r="C120" s="197"/>
      <c r="D120" s="197"/>
      <c r="E120" s="197"/>
      <c r="F120" s="197"/>
      <c r="G120" s="197"/>
      <c r="H120" s="197"/>
      <c r="I120" s="198"/>
      <c r="J120" s="57"/>
    </row>
    <row r="121" spans="1:10" x14ac:dyDescent="0.35">
      <c r="A121" s="56"/>
      <c r="B121" s="196"/>
      <c r="C121" s="197"/>
      <c r="D121" s="197"/>
      <c r="E121" s="197"/>
      <c r="F121" s="197"/>
      <c r="G121" s="197"/>
      <c r="H121" s="197"/>
      <c r="I121" s="198"/>
      <c r="J121" s="57"/>
    </row>
    <row r="122" spans="1:10" x14ac:dyDescent="0.35">
      <c r="A122" s="56"/>
      <c r="B122" s="196"/>
      <c r="C122" s="197"/>
      <c r="D122" s="197"/>
      <c r="E122" s="197"/>
      <c r="F122" s="197"/>
      <c r="G122" s="197"/>
      <c r="H122" s="197"/>
      <c r="I122" s="198"/>
      <c r="J122" s="57"/>
    </row>
    <row r="123" spans="1:10" x14ac:dyDescent="0.35">
      <c r="A123" s="56"/>
      <c r="B123" s="196"/>
      <c r="C123" s="197"/>
      <c r="D123" s="197"/>
      <c r="E123" s="197"/>
      <c r="F123" s="197"/>
      <c r="G123" s="197"/>
      <c r="H123" s="197"/>
      <c r="I123" s="198"/>
      <c r="J123" s="57"/>
    </row>
    <row r="124" spans="1:10" x14ac:dyDescent="0.35">
      <c r="A124" s="56"/>
      <c r="B124" s="196"/>
      <c r="C124" s="197"/>
      <c r="D124" s="197"/>
      <c r="E124" s="197"/>
      <c r="F124" s="197"/>
      <c r="G124" s="197"/>
      <c r="H124" s="197"/>
      <c r="I124" s="198"/>
      <c r="J124" s="57"/>
    </row>
    <row r="125" spans="1:10" x14ac:dyDescent="0.35">
      <c r="A125" s="56"/>
      <c r="B125" s="196"/>
      <c r="C125" s="197"/>
      <c r="D125" s="197"/>
      <c r="E125" s="197"/>
      <c r="F125" s="197"/>
      <c r="G125" s="197"/>
      <c r="H125" s="197"/>
      <c r="I125" s="198"/>
      <c r="J125" s="57"/>
    </row>
    <row r="126" spans="1:10" x14ac:dyDescent="0.35">
      <c r="A126" s="56"/>
      <c r="B126" s="196"/>
      <c r="C126" s="197"/>
      <c r="D126" s="197"/>
      <c r="E126" s="197"/>
      <c r="F126" s="197"/>
      <c r="G126" s="197"/>
      <c r="H126" s="197"/>
      <c r="I126" s="198"/>
      <c r="J126" s="57"/>
    </row>
    <row r="127" spans="1:10" x14ac:dyDescent="0.35">
      <c r="A127" s="56"/>
      <c r="B127" s="196"/>
      <c r="C127" s="197"/>
      <c r="D127" s="197"/>
      <c r="E127" s="197"/>
      <c r="F127" s="197"/>
      <c r="G127" s="197"/>
      <c r="H127" s="197"/>
      <c r="I127" s="198"/>
      <c r="J127" s="57"/>
    </row>
    <row r="128" spans="1:10" x14ac:dyDescent="0.35">
      <c r="A128" s="56"/>
      <c r="B128" s="196"/>
      <c r="C128" s="197"/>
      <c r="D128" s="197"/>
      <c r="E128" s="197"/>
      <c r="F128" s="197"/>
      <c r="G128" s="197"/>
      <c r="H128" s="197"/>
      <c r="I128" s="198"/>
      <c r="J128" s="57"/>
    </row>
    <row r="129" spans="1:10" x14ac:dyDescent="0.35">
      <c r="A129" s="56"/>
      <c r="B129" s="196"/>
      <c r="C129" s="197"/>
      <c r="D129" s="197"/>
      <c r="E129" s="197"/>
      <c r="F129" s="197"/>
      <c r="G129" s="197"/>
      <c r="H129" s="197"/>
      <c r="I129" s="198"/>
      <c r="J129" s="57"/>
    </row>
    <row r="130" spans="1:10" x14ac:dyDescent="0.35">
      <c r="A130" s="56"/>
      <c r="B130" s="196"/>
      <c r="C130" s="197"/>
      <c r="D130" s="197"/>
      <c r="E130" s="197"/>
      <c r="F130" s="197"/>
      <c r="G130" s="197"/>
      <c r="H130" s="197"/>
      <c r="I130" s="198"/>
      <c r="J130" s="57"/>
    </row>
    <row r="131" spans="1:10" x14ac:dyDescent="0.35">
      <c r="A131" s="56"/>
      <c r="B131" s="196"/>
      <c r="C131" s="197"/>
      <c r="D131" s="197"/>
      <c r="E131" s="197"/>
      <c r="F131" s="197"/>
      <c r="G131" s="197"/>
      <c r="H131" s="197"/>
      <c r="I131" s="198"/>
      <c r="J131" s="57"/>
    </row>
    <row r="132" spans="1:10" x14ac:dyDescent="0.35">
      <c r="A132" s="56"/>
      <c r="B132" s="196"/>
      <c r="C132" s="197"/>
      <c r="D132" s="197"/>
      <c r="E132" s="197"/>
      <c r="F132" s="197"/>
      <c r="G132" s="197"/>
      <c r="H132" s="197"/>
      <c r="I132" s="198"/>
      <c r="J132" s="57"/>
    </row>
    <row r="133" spans="1:10" x14ac:dyDescent="0.35">
      <c r="A133" s="56"/>
      <c r="B133" s="196"/>
      <c r="C133" s="197"/>
      <c r="D133" s="197"/>
      <c r="E133" s="197"/>
      <c r="F133" s="197"/>
      <c r="G133" s="197"/>
      <c r="H133" s="197"/>
      <c r="I133" s="198"/>
      <c r="J133" s="57"/>
    </row>
    <row r="134" spans="1:10" ht="15" thickBot="1" x14ac:dyDescent="0.4">
      <c r="A134" s="56"/>
      <c r="B134" s="199"/>
      <c r="C134" s="200"/>
      <c r="D134" s="200"/>
      <c r="E134" s="200"/>
      <c r="F134" s="200"/>
      <c r="G134" s="200"/>
      <c r="H134" s="200"/>
      <c r="I134" s="201"/>
      <c r="J134" s="57"/>
    </row>
    <row r="135" spans="1:10" ht="10" customHeight="1" thickBot="1" x14ac:dyDescent="0.4">
      <c r="A135" s="90"/>
      <c r="B135" s="63"/>
      <c r="C135" s="63"/>
      <c r="D135" s="63"/>
      <c r="E135" s="63"/>
      <c r="F135" s="63"/>
      <c r="G135" s="63"/>
      <c r="H135" s="63"/>
      <c r="I135" s="63"/>
      <c r="J135" s="92"/>
    </row>
    <row r="136" spans="1:10" ht="15" thickTop="1" x14ac:dyDescent="0.3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J94">
    <cfRule type="expression" dxfId="4" priority="3">
      <formula>CELL("PROTECT", A1)=0</formula>
    </cfRule>
  </conditionalFormatting>
  <conditionalFormatting sqref="A95:J99 A104:J109 A110:C111 E110:J111 A112:J135">
    <cfRule type="expression" dxfId="3" priority="17">
      <formula>CELL("PROTECT", A95)=0</formula>
    </cfRule>
  </conditionalFormatting>
  <conditionalFormatting sqref="A100:J103">
    <cfRule type="expression" dxfId="2" priority="1">
      <formula>CELL("PROTECT", A100)=0</formula>
    </cfRule>
  </conditionalFormatting>
  <conditionalFormatting sqref="E95:I96">
    <cfRule type="expression" dxfId="0" priority="16">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1604EE05-0CEE-4C09-8CEE-FB22C1FC873C}"/>
  </hyperlinks>
  <printOptions horizontalCentered="1"/>
  <pageMargins left="0.45" right="0.45" top="0.5" bottom="0.5" header="0.3" footer="0.3"/>
  <pageSetup scale="64"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5"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4.5" x14ac:dyDescent="0.35"/>
  <cols>
    <col min="1" max="8" width="9.1796875" customWidth="1"/>
    <col min="9" max="9" width="6.1796875" customWidth="1"/>
    <col min="10" max="17" width="9.1796875" customWidth="1"/>
    <col min="18" max="18" width="4" customWidth="1"/>
    <col min="19" max="19" width="9.1796875" customWidth="1"/>
  </cols>
  <sheetData>
    <row r="1" spans="1:31" ht="15" customHeight="1" x14ac:dyDescent="0.5">
      <c r="A1" s="221" t="s">
        <v>204</v>
      </c>
      <c r="B1" s="221"/>
      <c r="C1" s="221"/>
      <c r="D1" s="221"/>
      <c r="E1" s="221"/>
      <c r="F1" s="221"/>
      <c r="G1" s="221"/>
      <c r="H1" s="221"/>
      <c r="I1" s="221"/>
      <c r="J1" s="221"/>
      <c r="K1" s="221"/>
      <c r="L1" s="221"/>
      <c r="M1" s="221"/>
      <c r="N1" s="221"/>
      <c r="O1" s="221"/>
      <c r="P1" s="221"/>
      <c r="Q1" s="221"/>
      <c r="R1" s="221"/>
      <c r="S1" s="126"/>
      <c r="T1" s="125"/>
      <c r="U1" s="125"/>
      <c r="V1" s="125"/>
      <c r="W1" s="125"/>
      <c r="X1" s="125"/>
      <c r="Y1" s="125"/>
      <c r="Z1" s="125"/>
      <c r="AA1" s="125"/>
      <c r="AB1" s="125"/>
      <c r="AC1" s="125"/>
      <c r="AD1" s="125"/>
      <c r="AE1" s="125"/>
    </row>
    <row r="2" spans="1:31" ht="15" customHeight="1" x14ac:dyDescent="0.5">
      <c r="A2" s="221"/>
      <c r="B2" s="221"/>
      <c r="C2" s="221"/>
      <c r="D2" s="221"/>
      <c r="E2" s="221"/>
      <c r="F2" s="221"/>
      <c r="G2" s="221"/>
      <c r="H2" s="221"/>
      <c r="I2" s="221"/>
      <c r="J2" s="221"/>
      <c r="K2" s="221"/>
      <c r="L2" s="221"/>
      <c r="M2" s="221"/>
      <c r="N2" s="221"/>
      <c r="O2" s="221"/>
      <c r="P2" s="221"/>
      <c r="Q2" s="221"/>
      <c r="R2" s="221"/>
      <c r="S2" s="126"/>
      <c r="T2" s="125"/>
      <c r="U2" s="125"/>
      <c r="V2" s="125"/>
      <c r="W2" s="125"/>
      <c r="X2" s="125"/>
      <c r="Y2" s="125"/>
      <c r="Z2" s="125"/>
      <c r="AA2" s="125"/>
      <c r="AB2" s="125"/>
      <c r="AC2" s="125"/>
      <c r="AD2" s="125"/>
      <c r="AE2" s="125"/>
    </row>
    <row r="3" spans="1:31" ht="9" customHeight="1" x14ac:dyDescent="0.3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4.5" x14ac:dyDescent="0.35"/>
  <cols>
    <col min="2" max="2" width="50.1796875" bestFit="1" customWidth="1"/>
    <col min="8" max="8" width="9.1796875" style="2"/>
    <col min="13" max="13" width="15.453125" bestFit="1" customWidth="1"/>
    <col min="15" max="15" width="58.81640625" bestFit="1" customWidth="1"/>
  </cols>
  <sheetData>
    <row r="1" spans="2:15" x14ac:dyDescent="0.35">
      <c r="B1" s="1" t="s">
        <v>69</v>
      </c>
      <c r="C1" s="1"/>
      <c r="D1" s="1" t="s">
        <v>140</v>
      </c>
      <c r="E1" s="1"/>
      <c r="F1" s="1" t="s">
        <v>142</v>
      </c>
      <c r="G1" s="1"/>
      <c r="H1" s="118"/>
      <c r="I1" s="1"/>
      <c r="J1" s="1"/>
      <c r="K1" s="1"/>
      <c r="L1" s="1"/>
      <c r="M1" s="1" t="s">
        <v>168</v>
      </c>
      <c r="N1" s="1"/>
      <c r="O1" s="1" t="s">
        <v>169</v>
      </c>
    </row>
    <row r="2" spans="2:15" ht="15" customHeight="1" x14ac:dyDescent="0.35">
      <c r="B2" t="s">
        <v>97</v>
      </c>
      <c r="D2" t="s">
        <v>138</v>
      </c>
      <c r="F2" t="s">
        <v>141</v>
      </c>
      <c r="H2" s="2" t="s">
        <v>23</v>
      </c>
      <c r="J2" t="s">
        <v>55</v>
      </c>
      <c r="M2" t="s">
        <v>206</v>
      </c>
      <c r="O2" t="s">
        <v>170</v>
      </c>
    </row>
    <row r="3" spans="2:15" ht="15" customHeight="1" x14ac:dyDescent="0.35">
      <c r="B3" t="s">
        <v>98</v>
      </c>
      <c r="D3" t="s">
        <v>139</v>
      </c>
      <c r="F3" t="s">
        <v>59</v>
      </c>
      <c r="H3" s="3" t="s">
        <v>24</v>
      </c>
      <c r="J3" t="s">
        <v>171</v>
      </c>
      <c r="M3" t="str">
        <f ca="1">TEXT(DATE(YEAR(TODAY()), MONTH(TODAY())+ROWS($M$2:$M3)-1, DAY(1)), "MMMM YYYY")</f>
        <v>January 2025</v>
      </c>
      <c r="O3" t="s">
        <v>146</v>
      </c>
    </row>
    <row r="4" spans="2:15" ht="15" customHeight="1" x14ac:dyDescent="0.35">
      <c r="B4" t="s">
        <v>99</v>
      </c>
      <c r="F4" t="s">
        <v>149</v>
      </c>
      <c r="H4" s="2" t="s">
        <v>25</v>
      </c>
      <c r="J4" t="s">
        <v>56</v>
      </c>
      <c r="M4" t="str">
        <f ca="1">TEXT(DATE(YEAR(TODAY()), MONTH(TODAY())+ROWS($M$2:$M4)-1, DAY(1)), "MMMM YYYY")</f>
        <v>February 2025</v>
      </c>
    </row>
    <row r="5" spans="2:15" ht="15" customHeight="1" x14ac:dyDescent="0.35">
      <c r="B5" t="s">
        <v>75</v>
      </c>
      <c r="H5" s="3" t="s">
        <v>26</v>
      </c>
      <c r="J5" t="s">
        <v>149</v>
      </c>
      <c r="M5" t="str">
        <f ca="1">TEXT(DATE(YEAR(TODAY()), MONTH(TODAY())+ROWS($M$2:$M5)-1, DAY(1)), "MMMM YYYY")</f>
        <v>March 2025</v>
      </c>
    </row>
    <row r="6" spans="2:15" ht="15" customHeight="1" x14ac:dyDescent="0.35">
      <c r="B6" t="s">
        <v>76</v>
      </c>
      <c r="H6" s="2" t="s">
        <v>22</v>
      </c>
      <c r="M6" t="str">
        <f ca="1">TEXT(DATE(YEAR(TODAY()), MONTH(TODAY())+ROWS($M$2:$M6)-1, DAY(1)), "MMMM YYYY")</f>
        <v>April 2025</v>
      </c>
    </row>
    <row r="7" spans="2:15" ht="15" customHeight="1" x14ac:dyDescent="0.35">
      <c r="B7" t="s">
        <v>100</v>
      </c>
      <c r="H7" s="3" t="s">
        <v>27</v>
      </c>
      <c r="M7" t="str">
        <f ca="1">TEXT(DATE(YEAR(TODAY()), MONTH(TODAY())+ROWS($M$2:$M7)-1, DAY(1)), "MMMM YYYY")</f>
        <v>May 2025</v>
      </c>
    </row>
    <row r="8" spans="2:15" ht="15" customHeight="1" x14ac:dyDescent="0.35">
      <c r="B8" t="s">
        <v>124</v>
      </c>
      <c r="D8" t="s">
        <v>172</v>
      </c>
      <c r="H8" s="2" t="s">
        <v>21</v>
      </c>
      <c r="M8" t="str">
        <f ca="1">TEXT(DATE(YEAR(TODAY()), MONTH(TODAY())+ROWS($M$2:$M8)-1, DAY(1)), "MMMM YYYY")</f>
        <v>June 2025</v>
      </c>
    </row>
    <row r="9" spans="2:15" ht="15" customHeight="1" x14ac:dyDescent="0.35">
      <c r="B9" t="s">
        <v>101</v>
      </c>
      <c r="D9" t="s">
        <v>173</v>
      </c>
      <c r="H9" s="3" t="s">
        <v>28</v>
      </c>
      <c r="M9" t="str">
        <f ca="1">TEXT(DATE(YEAR(TODAY()), MONTH(TODAY())+ROWS($M$2:$M9)-1, DAY(1)), "MMMM YYYY")</f>
        <v>July 2025</v>
      </c>
    </row>
    <row r="10" spans="2:15" ht="15" customHeight="1" x14ac:dyDescent="0.35">
      <c r="B10" t="s">
        <v>77</v>
      </c>
      <c r="D10" t="s">
        <v>195</v>
      </c>
      <c r="H10" s="2" t="s">
        <v>29</v>
      </c>
      <c r="M10" t="str">
        <f ca="1">TEXT(DATE(YEAR(TODAY()), MONTH(TODAY())+ROWS($M$2:$M10)-1, DAY(1)), "MMMM YYYY")</f>
        <v>August 2025</v>
      </c>
    </row>
    <row r="11" spans="2:15" ht="15" customHeight="1" x14ac:dyDescent="0.35">
      <c r="B11" t="s">
        <v>102</v>
      </c>
      <c r="H11" s="3" t="s">
        <v>30</v>
      </c>
      <c r="M11" t="str">
        <f ca="1">TEXT(DATE(YEAR(TODAY()), MONTH(TODAY())+ROWS($M$2:$M11)-1, DAY(1)), "MMMM YYYY")</f>
        <v>September 2025</v>
      </c>
    </row>
    <row r="12" spans="2:15" ht="15" customHeight="1" x14ac:dyDescent="0.35">
      <c r="B12" t="s">
        <v>103</v>
      </c>
      <c r="H12" s="3" t="s">
        <v>31</v>
      </c>
      <c r="M12" t="str">
        <f ca="1">TEXT(DATE(YEAR(TODAY()), MONTH(TODAY())+ROWS($M$2:$M12)-1, DAY(1)), "MMMM YYYY")</f>
        <v>October 2025</v>
      </c>
    </row>
    <row r="13" spans="2:15" ht="15" customHeight="1" x14ac:dyDescent="0.35">
      <c r="B13" t="s">
        <v>78</v>
      </c>
      <c r="H13" s="3" t="s">
        <v>32</v>
      </c>
      <c r="M13" t="str">
        <f ca="1">TEXT(DATE(YEAR(TODAY()), MONTH(TODAY())+ROWS($M$2:$M13)-1, DAY(1)), "MMMM YYYY")</f>
        <v>November 2025</v>
      </c>
    </row>
    <row r="14" spans="2:15" ht="15" customHeight="1" x14ac:dyDescent="0.35">
      <c r="B14" t="s">
        <v>104</v>
      </c>
      <c r="H14" s="2" t="s">
        <v>33</v>
      </c>
      <c r="M14" t="str">
        <f ca="1">TEXT(DATE(YEAR(TODAY()), MONTH(TODAY())+ROWS($M$2:$M14)-1, DAY(1)), "MMMM YYYY")</f>
        <v>December 2025</v>
      </c>
    </row>
    <row r="15" spans="2:15" ht="15" customHeight="1" x14ac:dyDescent="0.35">
      <c r="B15" t="s">
        <v>79</v>
      </c>
      <c r="H15" s="3" t="s">
        <v>34</v>
      </c>
      <c r="M15" t="str">
        <f ca="1">TEXT(DATE(YEAR(TODAY()), MONTH(TODAY())+ROWS($M$2:$M15)-1, DAY(1)), "MMMM YYYY")</f>
        <v>January 2026</v>
      </c>
    </row>
    <row r="16" spans="2:15" ht="15" customHeight="1" x14ac:dyDescent="0.35">
      <c r="B16" t="s">
        <v>105</v>
      </c>
      <c r="H16" s="2" t="s">
        <v>35</v>
      </c>
      <c r="M16" t="str">
        <f ca="1">TEXT(DATE(YEAR(TODAY()), MONTH(TODAY())+ROWS($M$2:$M16)-1, DAY(1)), "MMMM YYYY")</f>
        <v>February 2026</v>
      </c>
    </row>
    <row r="17" spans="2:13" ht="15" customHeight="1" x14ac:dyDescent="0.35">
      <c r="B17" t="s">
        <v>106</v>
      </c>
      <c r="H17" s="3" t="s">
        <v>36</v>
      </c>
      <c r="M17" t="str">
        <f ca="1">TEXT(DATE(YEAR(TODAY()), MONTH(TODAY())+ROWS($M$2:$M17)-1, DAY(1)), "MMMM YYYY")</f>
        <v>March 2026</v>
      </c>
    </row>
    <row r="18" spans="2:13" ht="15" customHeight="1" x14ac:dyDescent="0.35">
      <c r="B18" t="s">
        <v>107</v>
      </c>
      <c r="H18" s="2" t="s">
        <v>37</v>
      </c>
      <c r="M18" t="str">
        <f ca="1">TEXT(DATE(YEAR(TODAY()), MONTH(TODAY())+ROWS($M$2:$M18)-1, DAY(1)), "MMMM YYYY")</f>
        <v>April 2026</v>
      </c>
    </row>
    <row r="19" spans="2:13" ht="15" customHeight="1" x14ac:dyDescent="0.35">
      <c r="B19" t="s">
        <v>125</v>
      </c>
      <c r="H19" s="3" t="s">
        <v>38</v>
      </c>
      <c r="M19" t="str">
        <f ca="1">TEXT(DATE(YEAR(TODAY()), MONTH(TODAY())+ROWS($M$2:$M19)-1, DAY(1)), "MMMM YYYY")</f>
        <v>May 2026</v>
      </c>
    </row>
    <row r="20" spans="2:13" ht="15" customHeight="1" x14ac:dyDescent="0.35">
      <c r="B20" t="s">
        <v>80</v>
      </c>
      <c r="H20" s="2" t="s">
        <v>150</v>
      </c>
      <c r="M20" t="str">
        <f ca="1">TEXT(DATE(YEAR(TODAY()), MONTH(TODAY())+ROWS($M$2:$M20)-1, DAY(1)), "MMMM YYYY")</f>
        <v>June 2026</v>
      </c>
    </row>
    <row r="21" spans="2:13" ht="15" customHeight="1" x14ac:dyDescent="0.35">
      <c r="B21" t="s">
        <v>81</v>
      </c>
      <c r="H21" s="3">
        <v>2022</v>
      </c>
      <c r="M21" t="str">
        <f ca="1">TEXT(DATE(YEAR(TODAY()), MONTH(TODAY())+ROWS($M$2:$M21)-1, DAY(1)), "MMMM YYYY")</f>
        <v>July 2026</v>
      </c>
    </row>
    <row r="22" spans="2:13" ht="15" customHeight="1" x14ac:dyDescent="0.35">
      <c r="B22" t="s">
        <v>126</v>
      </c>
      <c r="H22" s="2" t="s">
        <v>151</v>
      </c>
      <c r="M22" t="str">
        <f ca="1">TEXT(DATE(YEAR(TODAY()), MONTH(TODAY())+ROWS($M$2:$M22)-1, DAY(1)), "MMMM YYYY")</f>
        <v>August 2026</v>
      </c>
    </row>
    <row r="23" spans="2:13" ht="15" customHeight="1" x14ac:dyDescent="0.35">
      <c r="B23" t="s">
        <v>108</v>
      </c>
      <c r="H23" s="3">
        <v>2024</v>
      </c>
      <c r="M23" t="str">
        <f ca="1">TEXT(DATE(YEAR(TODAY()), MONTH(TODAY())+ROWS($M$2:$M23)-1, DAY(1)), "MMMM YYYY")</f>
        <v>September 2026</v>
      </c>
    </row>
    <row r="24" spans="2:13" ht="15" customHeight="1" x14ac:dyDescent="0.35">
      <c r="B24" t="s">
        <v>82</v>
      </c>
      <c r="M24" t="str">
        <f ca="1">TEXT(DATE(YEAR(TODAY()), MONTH(TODAY())+ROWS($M$2:$M24)-1, DAY(1)), "MMMM YYYY")</f>
        <v>October 2026</v>
      </c>
    </row>
    <row r="25" spans="2:13" ht="15" customHeight="1" x14ac:dyDescent="0.35">
      <c r="B25" t="s">
        <v>127</v>
      </c>
      <c r="H25" s="3"/>
      <c r="M25" t="str">
        <f ca="1">TEXT(DATE(YEAR(TODAY()), MONTH(TODAY())+ROWS($M$2:$M25)-1, DAY(1)), "MMMM YYYY")</f>
        <v>November 2026</v>
      </c>
    </row>
    <row r="26" spans="2:13" ht="15" customHeight="1" x14ac:dyDescent="0.35">
      <c r="B26" t="s">
        <v>128</v>
      </c>
      <c r="M26" t="str">
        <f ca="1">TEXT(DATE(YEAR(TODAY()), MONTH(TODAY())+ROWS($M$2:$M26)-1, DAY(1)), "MMMM YYYY")</f>
        <v>December 2026</v>
      </c>
    </row>
    <row r="27" spans="2:13" ht="15" customHeight="1" x14ac:dyDescent="0.35">
      <c r="B27" t="s">
        <v>109</v>
      </c>
    </row>
    <row r="28" spans="2:13" ht="15" customHeight="1" x14ac:dyDescent="0.35">
      <c r="B28" t="s">
        <v>83</v>
      </c>
    </row>
    <row r="29" spans="2:13" ht="15" customHeight="1" x14ac:dyDescent="0.35">
      <c r="B29" t="s">
        <v>84</v>
      </c>
    </row>
    <row r="30" spans="2:13" ht="15" customHeight="1" x14ac:dyDescent="0.35">
      <c r="B30" t="s">
        <v>129</v>
      </c>
    </row>
    <row r="31" spans="2:13" ht="15" customHeight="1" x14ac:dyDescent="0.35">
      <c r="B31" t="s">
        <v>85</v>
      </c>
    </row>
    <row r="32" spans="2:13" ht="15" customHeight="1" x14ac:dyDescent="0.35">
      <c r="B32" t="s">
        <v>110</v>
      </c>
    </row>
    <row r="33" spans="2:2" ht="15" customHeight="1" x14ac:dyDescent="0.35">
      <c r="B33" t="s">
        <v>111</v>
      </c>
    </row>
    <row r="34" spans="2:2" ht="15" customHeight="1" x14ac:dyDescent="0.35">
      <c r="B34" t="s">
        <v>86</v>
      </c>
    </row>
    <row r="35" spans="2:2" ht="15" customHeight="1" x14ac:dyDescent="0.35">
      <c r="B35" t="s">
        <v>87</v>
      </c>
    </row>
    <row r="36" spans="2:2" ht="15" customHeight="1" x14ac:dyDescent="0.35">
      <c r="B36" t="s">
        <v>88</v>
      </c>
    </row>
    <row r="37" spans="2:2" ht="15" customHeight="1" x14ac:dyDescent="0.35">
      <c r="B37" t="s">
        <v>112</v>
      </c>
    </row>
    <row r="38" spans="2:2" ht="15" customHeight="1" x14ac:dyDescent="0.35">
      <c r="B38" t="s">
        <v>113</v>
      </c>
    </row>
    <row r="39" spans="2:2" ht="15" customHeight="1" x14ac:dyDescent="0.35">
      <c r="B39" t="s">
        <v>89</v>
      </c>
    </row>
    <row r="40" spans="2:2" ht="15" customHeight="1" x14ac:dyDescent="0.35">
      <c r="B40" t="s">
        <v>114</v>
      </c>
    </row>
    <row r="41" spans="2:2" ht="15" customHeight="1" x14ac:dyDescent="0.35">
      <c r="B41" t="s">
        <v>130</v>
      </c>
    </row>
    <row r="42" spans="2:2" ht="15" customHeight="1" x14ac:dyDescent="0.35">
      <c r="B42" t="s">
        <v>131</v>
      </c>
    </row>
    <row r="43" spans="2:2" ht="15" customHeight="1" x14ac:dyDescent="0.35">
      <c r="B43" t="s">
        <v>132</v>
      </c>
    </row>
    <row r="44" spans="2:2" ht="15" customHeight="1" x14ac:dyDescent="0.35">
      <c r="B44" t="s">
        <v>115</v>
      </c>
    </row>
    <row r="45" spans="2:2" ht="15" customHeight="1" x14ac:dyDescent="0.35">
      <c r="B45" t="s">
        <v>90</v>
      </c>
    </row>
    <row r="46" spans="2:2" ht="15" customHeight="1" x14ac:dyDescent="0.35">
      <c r="B46" t="s">
        <v>116</v>
      </c>
    </row>
    <row r="47" spans="2:2" ht="15" customHeight="1" x14ac:dyDescent="0.35">
      <c r="B47" t="s">
        <v>117</v>
      </c>
    </row>
    <row r="48" spans="2:2" ht="15" customHeight="1" x14ac:dyDescent="0.35">
      <c r="B48" t="s">
        <v>118</v>
      </c>
    </row>
    <row r="49" spans="2:2" ht="15" customHeight="1" x14ac:dyDescent="0.35">
      <c r="B49" t="s">
        <v>133</v>
      </c>
    </row>
    <row r="50" spans="2:2" ht="15" customHeight="1" x14ac:dyDescent="0.35">
      <c r="B50" t="s">
        <v>91</v>
      </c>
    </row>
    <row r="51" spans="2:2" ht="15" customHeight="1" x14ac:dyDescent="0.35">
      <c r="B51" t="s">
        <v>134</v>
      </c>
    </row>
    <row r="52" spans="2:2" ht="15" customHeight="1" x14ac:dyDescent="0.35">
      <c r="B52" t="s">
        <v>136</v>
      </c>
    </row>
    <row r="53" spans="2:2" ht="15" customHeight="1" x14ac:dyDescent="0.35">
      <c r="B53" t="s">
        <v>92</v>
      </c>
    </row>
    <row r="54" spans="2:2" ht="15" customHeight="1" x14ac:dyDescent="0.35">
      <c r="B54" t="s">
        <v>137</v>
      </c>
    </row>
    <row r="55" spans="2:2" ht="15" customHeight="1" x14ac:dyDescent="0.35">
      <c r="B55" t="s">
        <v>119</v>
      </c>
    </row>
    <row r="56" spans="2:2" ht="15" customHeight="1" x14ac:dyDescent="0.35">
      <c r="B56" t="s">
        <v>120</v>
      </c>
    </row>
    <row r="57" spans="2:2" ht="15" customHeight="1" x14ac:dyDescent="0.35">
      <c r="B57" t="s">
        <v>93</v>
      </c>
    </row>
    <row r="58" spans="2:2" ht="15" customHeight="1" x14ac:dyDescent="0.35">
      <c r="B58" t="s">
        <v>121</v>
      </c>
    </row>
    <row r="59" spans="2:2" ht="15" customHeight="1" x14ac:dyDescent="0.35">
      <c r="B59" t="s">
        <v>94</v>
      </c>
    </row>
    <row r="60" spans="2:2" ht="15" customHeight="1" x14ac:dyDescent="0.35">
      <c r="B60" t="s">
        <v>122</v>
      </c>
    </row>
    <row r="61" spans="2:2" ht="15" customHeight="1" x14ac:dyDescent="0.35">
      <c r="B61" t="s">
        <v>135</v>
      </c>
    </row>
    <row r="62" spans="2:2" ht="15" customHeight="1" x14ac:dyDescent="0.35">
      <c r="B62" t="s">
        <v>95</v>
      </c>
    </row>
    <row r="63" spans="2:2" ht="15" customHeight="1" x14ac:dyDescent="0.35">
      <c r="B63" t="s">
        <v>74</v>
      </c>
    </row>
    <row r="64" spans="2:2" ht="15" customHeight="1" x14ac:dyDescent="0.35">
      <c r="B64" t="s">
        <v>96</v>
      </c>
    </row>
    <row r="65" spans="2:2" ht="15" customHeight="1" x14ac:dyDescent="0.3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40000190 Everett Community College Baker Hall Replacement</dc:title>
  <dc:creator>Office of Financial Management;Christine Thomas</dc:creator>
  <cp:lastModifiedBy>Susan Locke</cp:lastModifiedBy>
  <cp:lastPrinted>2024-12-23T20:16:11Z</cp:lastPrinted>
  <dcterms:created xsi:type="dcterms:W3CDTF">2012-08-29T14:59:47Z</dcterms:created>
  <dcterms:modified xsi:type="dcterms:W3CDTF">2024-12-23T20:18:34Z</dcterms:modified>
</cp:coreProperties>
</file>