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24"/>
  <workbookPr defaultThemeVersion="124226"/>
  <mc:AlternateContent xmlns:mc="http://schemas.openxmlformats.org/markup-compatibility/2006">
    <mc:Choice Requires="x15">
      <x15ac:absPath xmlns:x15ac="http://schemas.microsoft.com/office/spreadsheetml/2010/11/ac" url="N:\Major Project Status Reports\2024 MPSR\Dec 2024\Returned from Colleges\"/>
    </mc:Choice>
  </mc:AlternateContent>
  <xr:revisionPtr revIDLastSave="0" documentId="13_ncr:1_{13F7CBB9-8A8E-4E7D-8036-470D7F75BD50}" xr6:coauthVersionLast="47" xr6:coauthVersionMax="47" xr10:uidLastSave="{00000000-0000-0000-0000-000000000000}"/>
  <bookViews>
    <workbookView xWindow="-120" yWindow="-120" windowWidth="29040" windowHeight="15840" activeTab="1" xr2:uid="{00000000-000D-0000-FFFF-FFFF00000000}"/>
  </bookViews>
  <sheets>
    <sheet name="QuickStartGuide" sheetId="5" r:id="rId1"/>
    <sheet name="Major Project Report" sheetId="3" r:id="rId2"/>
    <sheet name="Photo Gallery (2)" sheetId="7" r:id="rId3"/>
    <sheet name="Photo Gallery" sheetId="6" state="hidden" r:id="rId4"/>
    <sheet name="Lists" sheetId="4" state="hidden" r:id="rId5"/>
  </sheets>
  <externalReferences>
    <externalReference r:id="rId6"/>
    <externalReference r:id="rId7"/>
    <externalReference r:id="rId8"/>
  </externalReferences>
  <definedNames>
    <definedName name="ACQ_TOTAL">'[1]A. Acquisition'!$C$12</definedName>
    <definedName name="ACQ_TOTAL_ESC">'[1]A. Acquisition'!$F$12</definedName>
    <definedName name="ART_TOTAL">'[1]E. Artwork'!$C$8</definedName>
    <definedName name="ART_TOTAL_ESC">'[1]E. Artwork'!$F$8</definedName>
    <definedName name="CONST_TOTAL">'[1]C. Construction Contracts'!$C$76</definedName>
    <definedName name="CONST_TOTAL_ESC">'[1]C. Construction Contracts'!$F$76</definedName>
    <definedName name="CONSUL_TOTAL">'[1]B. Consultant Services'!$C$52</definedName>
    <definedName name="CONSUL_TOTAL_ESC">'[1]B. Consultant Services'!$F$52</definedName>
    <definedName name="EQUIP_TOTAL">'[1]D. Equipment'!$C$20</definedName>
    <definedName name="EQUIP_TOTAL_ESC">'[1]D. Equipment'!$F$20</definedName>
    <definedName name="FCOR" localSheetId="2">'[2]Major Project Report'!$B$3="WASHINGTON STATE MAJOR PROJECT FINAL CLOSE-OUT REPORT"</definedName>
    <definedName name="FCOR">'Major Project Report'!$B$3="WASHINGTON STATE MAJOR PROJECT FINAL CLOSE-OUT REPORT"</definedName>
    <definedName name="OTHER_TOTAL">'[1]G. Other Costs'!$C$10</definedName>
    <definedName name="OTHER_TOTAL_ESC">'[1]G. Other Costs'!$F$10</definedName>
    <definedName name="PM_TOTAL">'[1]F. Project Management'!$C$8</definedName>
    <definedName name="PM_TOTAL_ESC">'[1]F. Project Management'!$F$8</definedName>
    <definedName name="_xlnm.Print_Area" localSheetId="1">'Major Project Report'!$A$1:$J$135</definedName>
    <definedName name="_xlnm.Print_Area" localSheetId="3">'Photo Gallery'!$A$1:$R$86</definedName>
    <definedName name="_xlnm.Print_Area" localSheetId="2">'Photo Gallery (2)'!$A$1:$R$86</definedName>
    <definedName name="procurement">[3]Sheet2!$D$12:$D$15</definedName>
    <definedName name="ReportType" localSheetId="2">'[2]Major Project Report'!$B$3</definedName>
    <definedName name="ReportType">'Major Project Report'!$B$3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79" i="3" l="1"/>
  <c r="F95" i="3" l="1"/>
  <c r="E44" i="3"/>
  <c r="E39" i="3"/>
  <c r="H39" i="3" s="1"/>
  <c r="M26" i="4" l="1"/>
  <c r="M3" i="4"/>
  <c r="M4" i="4"/>
  <c r="M5" i="4"/>
  <c r="M6" i="4"/>
  <c r="M7" i="4"/>
  <c r="M8" i="4"/>
  <c r="M9" i="4"/>
  <c r="M10" i="4"/>
  <c r="M11" i="4"/>
  <c r="M12" i="4"/>
  <c r="M13" i="4"/>
  <c r="M14" i="4"/>
  <c r="M15" i="4"/>
  <c r="M16" i="4"/>
  <c r="M17" i="4"/>
  <c r="M18" i="4"/>
  <c r="M19" i="4"/>
  <c r="M20" i="4"/>
  <c r="M21" i="4"/>
  <c r="M22" i="4"/>
  <c r="M23" i="4"/>
  <c r="M24" i="4"/>
  <c r="M25" i="4"/>
  <c r="H65" i="3" l="1"/>
  <c r="H69" i="3"/>
  <c r="H70" i="3"/>
  <c r="H67" i="3"/>
  <c r="H45" i="3" l="1"/>
  <c r="H40" i="3"/>
  <c r="H35" i="3"/>
  <c r="H36" i="3"/>
  <c r="H37" i="3"/>
  <c r="B112" i="3" l="1"/>
  <c r="B111" i="3"/>
  <c r="B110" i="3"/>
  <c r="B107" i="3"/>
  <c r="B109" i="3"/>
  <c r="E108" i="3"/>
  <c r="H103" i="3"/>
  <c r="H102" i="3"/>
  <c r="H101" i="3"/>
  <c r="H100" i="3"/>
  <c r="H96" i="3"/>
  <c r="H95" i="3"/>
  <c r="H94" i="3"/>
  <c r="H93" i="3"/>
  <c r="H92" i="3"/>
  <c r="H90" i="3"/>
  <c r="H89" i="3"/>
  <c r="H88" i="3"/>
  <c r="H84" i="3"/>
  <c r="H83" i="3"/>
  <c r="H82" i="3"/>
  <c r="H81" i="3"/>
  <c r="H80" i="3"/>
  <c r="H79" i="3"/>
  <c r="H76" i="3"/>
  <c r="H61" i="3"/>
  <c r="H60" i="3"/>
  <c r="H58" i="3"/>
  <c r="H57" i="3"/>
  <c r="H74" i="3" l="1"/>
  <c r="E59" i="3"/>
  <c r="F59" i="3"/>
  <c r="G59" i="3"/>
  <c r="H59" i="3" l="1"/>
  <c r="B96" i="3"/>
  <c r="B95" i="3"/>
  <c r="G74" i="3" l="1"/>
  <c r="G56" i="3"/>
  <c r="F91" i="3" l="1"/>
  <c r="F97" i="3" s="1"/>
  <c r="G91" i="3"/>
  <c r="E91" i="3"/>
  <c r="E97" i="3" s="1"/>
  <c r="H91" i="3" l="1"/>
  <c r="G97" i="3"/>
  <c r="H97" i="3" s="1"/>
  <c r="H47" i="3"/>
  <c r="H46" i="3"/>
  <c r="H44" i="3"/>
  <c r="H42" i="3"/>
  <c r="H41" i="3"/>
  <c r="H34" i="3"/>
  <c r="G43" i="3"/>
  <c r="F43" i="3"/>
  <c r="E43" i="3"/>
  <c r="D43" i="3"/>
  <c r="C43" i="3"/>
  <c r="G38" i="3"/>
  <c r="F38" i="3"/>
  <c r="E38" i="3"/>
  <c r="D38" i="3"/>
  <c r="C38" i="3"/>
  <c r="D33" i="3"/>
  <c r="E33" i="3"/>
  <c r="F33" i="3"/>
  <c r="G33" i="3"/>
  <c r="C33" i="3"/>
  <c r="H38" i="3" l="1"/>
  <c r="H43" i="3"/>
  <c r="H33" i="3"/>
  <c r="D48" i="3"/>
  <c r="C48" i="3"/>
  <c r="G48" i="3"/>
  <c r="F48" i="3"/>
  <c r="E48" i="3"/>
  <c r="F104" i="3"/>
  <c r="G104" i="3"/>
  <c r="H104" i="3" s="1"/>
  <c r="H48" i="3" l="1"/>
  <c r="F85" i="3" l="1"/>
  <c r="E104" i="3"/>
  <c r="G85" i="3" l="1"/>
  <c r="H85" i="3" s="1"/>
  <c r="E85" i="3"/>
  <c r="H105" i="3" l="1"/>
  <c r="E62" i="3"/>
  <c r="E105" i="3"/>
  <c r="E63" i="3"/>
  <c r="G62" i="3"/>
  <c r="F62" i="3"/>
  <c r="F63" i="3"/>
  <c r="G105" i="3"/>
  <c r="G63" i="3"/>
  <c r="H62" i="3" l="1"/>
  <c r="H63" i="3"/>
  <c r="F105" i="3"/>
</calcChain>
</file>

<file path=xl/sharedStrings.xml><?xml version="1.0" encoding="utf-8"?>
<sst xmlns="http://schemas.openxmlformats.org/spreadsheetml/2006/main" count="248" uniqueCount="225">
  <si>
    <t>Major Project Report</t>
  </si>
  <si>
    <t>Quick Start Guide</t>
  </si>
  <si>
    <t>BACKGROUND INFORMATION</t>
  </si>
  <si>
    <t>The Final Project Close-out Report requirement was implemented in the 2013-15 biennium as part of the recommendations in the 2009 JLARC report, “Evaluation of the Accuracy of Capital Project Cost Estimates.”  This requirement is for agencies to submit the report to OFM at project completion to compare the scope and estimate from the predesign stage with the final scope and actual cost after construction as well as the estimate as the project was funded.</t>
  </si>
  <si>
    <t>RCW 43.88.160 requires OFM to submit an annual report to the Legislature on the status of all appropriated capital projects (including transportation projects) that show significant cost overruns or underruns. As these projects are completed, agencies must provide OFM with a final summary showing estimated start and completion dates of each project phase compared to actual dates, as well as estimated costs of each phase compared to actual costs. OFM uses the information collected in the Final Project Close-out Report to make its annual report to the Legislature.</t>
  </si>
  <si>
    <t>Agencies administering a major capital project or projects specifically identified for this reporting requirement by OFM or the Legislature must submit a detailed Major Project Status Report to OFM and the legislative fiscal committees each December 31 and July 1.</t>
  </si>
  <si>
    <t>GENERAL INFORMATION</t>
  </si>
  <si>
    <t xml:space="preserve">This comprehensive reporting tool merges the Major Project Status Report and the Final Project Close-Out Report. This is to generate consistency in reported data as required by OFM, the Legislature, and state statute; especially as it pertains to comparing cost estimates at predesign approval, cost estimates as projects are currently funded, and the actual costs at project completion. </t>
  </si>
  <si>
    <t>Please contact your assigned OFM Capital Budget Analyst if you have any questions regarding this tool.</t>
  </si>
  <si>
    <t>INSTRUCTIONS</t>
  </si>
  <si>
    <t>1)</t>
  </si>
  <si>
    <t>Blue cells are available for data entry.</t>
  </si>
  <si>
    <t>2)</t>
  </si>
  <si>
    <t>Select the type of report you will be submitting in cell B2. Select "Major Project Status Report" if your report is to fulfill the semi-annual requirement to update OFM and the Legislature on the status of your project. Select "Final Project Close-Out Report" if your project is complete.</t>
  </si>
  <si>
    <t>3)</t>
  </si>
  <si>
    <t>In the funding section, please include all funding sources for the project by phase. Identify the fund number and name (for example: "06X - Building and Tuition Acct"). Identify all local and alternative funding sources and all OFM authorized transfers from other projects. Insert rows where necessary.</t>
  </si>
  <si>
    <t>4)</t>
  </si>
  <si>
    <t>Cost and other variances can be compared three ways: 1) Estimates at Approved Predesign to Estimates as Currently Funded. 2) Estimates at Approved Predesign to Actuals. 3) Estimates as Currently Funded to Actuals). Click on cell H55 to select your variance comparison.</t>
  </si>
  <si>
    <t>5)</t>
  </si>
  <si>
    <t>Additional information, such as number and value of change orders, is required for the Final Project Close-Out Report. Those cells will be made available when that report type is selected in cell B2.</t>
  </si>
  <si>
    <t>6)</t>
  </si>
  <si>
    <t>If available, photos can be added to the Photo Gallery tab for a visual representation of the status of the project. Pictures can sometimes provide a better understanding of the status of a construction project than one can get from just the schedule or expenses to date. Right-click on the stock photos and select "Change Picture" to insert your photo from a file. Captions of the photo can be made in the text box below the photo.</t>
  </si>
  <si>
    <r>
      <rPr>
        <b/>
        <sz val="16"/>
        <color theme="1"/>
        <rFont val="Calibri"/>
        <family val="2"/>
        <scheme val="minor"/>
      </rPr>
      <t>O</t>
    </r>
    <r>
      <rPr>
        <b/>
        <sz val="11"/>
        <color theme="1"/>
        <rFont val="Calibri"/>
        <family val="2"/>
        <scheme val="minor"/>
      </rPr>
      <t xml:space="preserve">FFICE OF </t>
    </r>
    <r>
      <rPr>
        <b/>
        <sz val="16"/>
        <color theme="1"/>
        <rFont val="Calibri"/>
        <family val="2"/>
        <scheme val="minor"/>
      </rPr>
      <t>F</t>
    </r>
    <r>
      <rPr>
        <b/>
        <sz val="11"/>
        <color theme="1"/>
        <rFont val="Calibri"/>
        <family val="2"/>
        <scheme val="minor"/>
      </rPr>
      <t xml:space="preserve">INANCIAL </t>
    </r>
    <r>
      <rPr>
        <b/>
        <sz val="16"/>
        <color theme="1"/>
        <rFont val="Calibri"/>
        <family val="2"/>
        <scheme val="minor"/>
      </rPr>
      <t>M</t>
    </r>
    <r>
      <rPr>
        <b/>
        <sz val="11"/>
        <color theme="1"/>
        <rFont val="Calibri"/>
        <family val="2"/>
        <scheme val="minor"/>
      </rPr>
      <t>ANAGEMENT</t>
    </r>
  </si>
  <si>
    <t>2023-25 Biennium</t>
  </si>
  <si>
    <t>WASHINGTON STATE MAJOR PROJECT STATUS REPORT</t>
  </si>
  <si>
    <t>December 2024</t>
  </si>
  <si>
    <t>Agency</t>
  </si>
  <si>
    <t>Project Name</t>
  </si>
  <si>
    <t>Bates Technical College Fire Service Training Center</t>
  </si>
  <si>
    <t>OFM Project Number(s)</t>
  </si>
  <si>
    <t>Contact Information</t>
  </si>
  <si>
    <t>Name</t>
  </si>
  <si>
    <t>Bob Roehl</t>
  </si>
  <si>
    <t>Phone Number</t>
  </si>
  <si>
    <t>206-276-0561</t>
  </si>
  <si>
    <t>Email</t>
  </si>
  <si>
    <t>robert.roehl@batestech.edu</t>
  </si>
  <si>
    <t>Project Information</t>
  </si>
  <si>
    <t>Project Description:</t>
  </si>
  <si>
    <t>The Fire Service Training Center will be a ~45,000 GSF facility with one main building (classrooms, other functions) and one drill zone area that includes a training tower, located at the northwest corner of our South Campus. It will serve as the most prominent structure visible from the north campus entry. The Fire Service Training Center will support the multiple pathways and rich partnerships associated with fire service training education. It will include classrooms, break-out spaces for collaborative learning or small group instruction, a computer lab, a physical fitness room, fire station apparatus mock up facility including vehicle bays, hose and equipment maintenance and storage, fire station crew support mock-up facility, administrative support area and live fire training yard with drill towers, command training center and covered props/storage area.</t>
  </si>
  <si>
    <t>(Include a brief summary of the project and the programs it supports.)</t>
  </si>
  <si>
    <t>Project Status:</t>
  </si>
  <si>
    <t>The selected D-B Team (BNBuilders-Miller Hull-MW Studios) is now under contract with a November 9, 2023 Notice to Proceed date.  Pre-design verification and Design Phase activities began in earnest.  The project completed the 20% Schematic Design Phase, which included cost and scope review with the full Design-Build Team.  The project has moved forward to complete Design Documents and Permit Review Documents, in anticipation of the Guaranteed Maximum Price (GMP) Phase, which is now in final review.  The Design-Build Team members have developed a trusting, positive working relationship, which is helping the project succeed.</t>
  </si>
  <si>
    <t>(Include scope or budget changes, phase updates, identified project delivery issues, discussion of critical path for construction and any potential for project cost overruns or claims.)</t>
  </si>
  <si>
    <t>Funding</t>
  </si>
  <si>
    <t>All State &amp; Local Sources, Project Transfers and Amounts</t>
  </si>
  <si>
    <t>Expenditures</t>
  </si>
  <si>
    <t>Current Plan</t>
  </si>
  <si>
    <t>TOTAL</t>
  </si>
  <si>
    <t>Notes</t>
  </si>
  <si>
    <t>Phase &amp; Fund Type</t>
  </si>
  <si>
    <t>Prior Expended</t>
  </si>
  <si>
    <t>2023-25                Expended</t>
  </si>
  <si>
    <t>2023-25           Remaining</t>
  </si>
  <si>
    <t>2025-27                       Plan</t>
  </si>
  <si>
    <t>Future Plan</t>
  </si>
  <si>
    <t>Predesign</t>
  </si>
  <si>
    <t>057  - State Bldg Const Acct</t>
  </si>
  <si>
    <t>XXX - Other State Funding</t>
  </si>
  <si>
    <t>Local Funds</t>
  </si>
  <si>
    <t>Other Funds &amp; Transfers - Insert Row Here</t>
  </si>
  <si>
    <t>Design</t>
  </si>
  <si>
    <t>A10</t>
  </si>
  <si>
    <t>Construction</t>
  </si>
  <si>
    <t>D02</t>
  </si>
  <si>
    <t>TOTALS</t>
  </si>
  <si>
    <t>Details</t>
  </si>
  <si>
    <t>Construction Type</t>
  </si>
  <si>
    <t>College classroom facilities</t>
  </si>
  <si>
    <t>Project Administered By</t>
  </si>
  <si>
    <t>DES</t>
  </si>
  <si>
    <t>% of Bldg Area that is being remodeled</t>
  </si>
  <si>
    <t>Art Requirement Applies</t>
  </si>
  <si>
    <t>Yes</t>
  </si>
  <si>
    <t>Procurement Method</t>
  </si>
  <si>
    <t>Design-Build</t>
  </si>
  <si>
    <t>Higher Ed Institution</t>
  </si>
  <si>
    <t>Statistics</t>
  </si>
  <si>
    <t>Complete the table below with information from the cost estimate submitted with the predesign study, the cost estimate of the project as funded and the actual cost data to date or at completion.  Explain any variances in the Notes column or below.</t>
  </si>
  <si>
    <t>Estimate at Approved Predesign</t>
  </si>
  <si>
    <t>Estimate of the Project as Currently Funded</t>
  </si>
  <si>
    <t>Estimate as Currently Funded to Actuals Variance</t>
  </si>
  <si>
    <t>Gross Sq Ft (GSF)</t>
  </si>
  <si>
    <t>Usable Sq Ft (USF)</t>
  </si>
  <si>
    <t>Space Efficiency (USF/GSF %):</t>
  </si>
  <si>
    <t>Site Work SF:</t>
  </si>
  <si>
    <t>Demolition SF (provide building names in comments):</t>
  </si>
  <si>
    <t>MACC/Bid Award COST/GSF</t>
  </si>
  <si>
    <t>Construction Subtotal COST/GSF (Includes change orders)</t>
  </si>
  <si>
    <t>Milestone Dates</t>
  </si>
  <si>
    <t>Predesign Complete</t>
  </si>
  <si>
    <t>OFM approved</t>
  </si>
  <si>
    <t>Start Design</t>
  </si>
  <si>
    <t>Bid Due Date</t>
  </si>
  <si>
    <t>Notice to Proceed</t>
  </si>
  <si>
    <t>Substantial Completion</t>
  </si>
  <si>
    <t>Final Acceptance/Project Close-out Date</t>
  </si>
  <si>
    <t>TBD</t>
  </si>
  <si>
    <t>Project Costs</t>
  </si>
  <si>
    <t>Cost Estimate at Approved Predesign</t>
  </si>
  <si>
    <t>Cost Estimate of the Project as Currently Funded</t>
  </si>
  <si>
    <t>Acquisition</t>
  </si>
  <si>
    <t>Acquisition Costs Total</t>
  </si>
  <si>
    <t>Consultant Services</t>
  </si>
  <si>
    <t>Pre-Schematic Design Services</t>
  </si>
  <si>
    <t>AE Basic Service Fee - Construction Documents</t>
  </si>
  <si>
    <t>Extra Services - Pre-Bid</t>
  </si>
  <si>
    <t>AE Basic Service Fee - Bid/Construction/Closeout</t>
  </si>
  <si>
    <t>Other Services - Post Bid</t>
  </si>
  <si>
    <t>Design Services Contingency</t>
  </si>
  <si>
    <t>Consultant Services Total</t>
  </si>
  <si>
    <t xml:space="preserve">Construction </t>
  </si>
  <si>
    <t>Site Work</t>
  </si>
  <si>
    <t>Related Project Costs</t>
  </si>
  <si>
    <t>Facility Construction</t>
  </si>
  <si>
    <t>Maximum Allowable Construction Cost (MACC) Subtotal</t>
  </si>
  <si>
    <t>Construction Contingencies</t>
  </si>
  <si>
    <t>Non-Taxable Items</t>
  </si>
  <si>
    <t>Sales Tax</t>
  </si>
  <si>
    <t>Construction Contracts Total</t>
  </si>
  <si>
    <t>Other Project Costs</t>
  </si>
  <si>
    <t>Equipment</t>
  </si>
  <si>
    <t>Art Work</t>
  </si>
  <si>
    <t>Project Management</t>
  </si>
  <si>
    <r>
      <t xml:space="preserve">Other Costs </t>
    </r>
    <r>
      <rPr>
        <sz val="11"/>
        <color theme="1"/>
        <rFont val="Calibri"/>
        <family val="2"/>
        <scheme val="minor"/>
      </rPr>
      <t>(describe)</t>
    </r>
  </si>
  <si>
    <t>Other Project Costs Total</t>
  </si>
  <si>
    <t>Total Project Costs</t>
  </si>
  <si>
    <t>Additional comments:</t>
  </si>
  <si>
    <t>Photo Gallery</t>
  </si>
  <si>
    <t>Y/N</t>
  </si>
  <si>
    <t>PM Admin</t>
  </si>
  <si>
    <t>Date</t>
  </si>
  <si>
    <t>Type of Report</t>
  </si>
  <si>
    <t>Apartment</t>
  </si>
  <si>
    <t>2003-05</t>
  </si>
  <si>
    <t>Design-Bid-Build</t>
  </si>
  <si>
    <t>Select Date from Dropdown</t>
  </si>
  <si>
    <t>Archive building</t>
  </si>
  <si>
    <t>No</t>
  </si>
  <si>
    <t>2004</t>
  </si>
  <si>
    <t>GCCM</t>
  </si>
  <si>
    <t>WASHINGTON STATE MAJOR PROJECT FINAL CLOSE-OUT REPORT</t>
  </si>
  <si>
    <t>Armories</t>
  </si>
  <si>
    <t>Other (explain below)</t>
  </si>
  <si>
    <t>2005-07</t>
  </si>
  <si>
    <t>Art galleries</t>
  </si>
  <si>
    <t>2006</t>
  </si>
  <si>
    <t>Auditorium with stage</t>
  </si>
  <si>
    <t>2007-09</t>
  </si>
  <si>
    <t>Auditorium without stage</t>
  </si>
  <si>
    <t>2008</t>
  </si>
  <si>
    <t>Civil Construction</t>
  </si>
  <si>
    <t>Estimate at PD to Estimate as Funded Variance</t>
  </si>
  <si>
    <t>2009-11</t>
  </si>
  <si>
    <t>Estimate at PD to Actuals Variance</t>
  </si>
  <si>
    <t>2010</t>
  </si>
  <si>
    <t>Communications Building</t>
  </si>
  <si>
    <t>2011-13</t>
  </si>
  <si>
    <t>Computer rooms</t>
  </si>
  <si>
    <t>2012</t>
  </si>
  <si>
    <t>Convention facilities</t>
  </si>
  <si>
    <t>2013-15</t>
  </si>
  <si>
    <t>Courthouses</t>
  </si>
  <si>
    <t>2014</t>
  </si>
  <si>
    <t>Day care facilities</t>
  </si>
  <si>
    <t>2015-17</t>
  </si>
  <si>
    <t>Detention/correctional facilities - maximum</t>
  </si>
  <si>
    <t>2016</t>
  </si>
  <si>
    <t>Detention/correctional facilities - min &amp; max</t>
  </si>
  <si>
    <t>2017-19</t>
  </si>
  <si>
    <t>Dining halls/institute</t>
  </si>
  <si>
    <t>2018</t>
  </si>
  <si>
    <t>Dormatories</t>
  </si>
  <si>
    <t>2019-21</t>
  </si>
  <si>
    <t>Emergency generator facilities</t>
  </si>
  <si>
    <t>2020</t>
  </si>
  <si>
    <t>Exposition building</t>
  </si>
  <si>
    <t>2021-23</t>
  </si>
  <si>
    <t>Extended care facilities</t>
  </si>
  <si>
    <t>Farm structures</t>
  </si>
  <si>
    <t>2023-25</t>
  </si>
  <si>
    <t>Fire and police stations</t>
  </si>
  <si>
    <t>Fish hatcheries</t>
  </si>
  <si>
    <t>Greenhouses</t>
  </si>
  <si>
    <t>Guard towers</t>
  </si>
  <si>
    <t>Gymnasiums</t>
  </si>
  <si>
    <t>Heating and power plants</t>
  </si>
  <si>
    <t>Hospitals</t>
  </si>
  <si>
    <t>Industrial buildings without special facilities</t>
  </si>
  <si>
    <t>Laboratories (Research)</t>
  </si>
  <si>
    <t>Laundry and cleaning facilities</t>
  </si>
  <si>
    <t>Libraries</t>
  </si>
  <si>
    <t>Medical office and clinics</t>
  </si>
  <si>
    <t>Mental Institutions</t>
  </si>
  <si>
    <t>Museums</t>
  </si>
  <si>
    <t>Neighborhood centers and similar recreation facilities</t>
  </si>
  <si>
    <t>Nursing homes</t>
  </si>
  <si>
    <t>Observatories</t>
  </si>
  <si>
    <t>Office buildings</t>
  </si>
  <si>
    <t>Parking structures and garages</t>
  </si>
  <si>
    <t>Printing plants</t>
  </si>
  <si>
    <t>Prototype facilities</t>
  </si>
  <si>
    <t>Recreational building</t>
  </si>
  <si>
    <t>Research Facilities</t>
  </si>
  <si>
    <t>Residence</t>
  </si>
  <si>
    <t>Schools (primary and secondary)</t>
  </si>
  <si>
    <t>Science labs (teaching)</t>
  </si>
  <si>
    <t>Service garages</t>
  </si>
  <si>
    <t>Sewer treatment plants</t>
  </si>
  <si>
    <t>Shop and maintenance facilities</t>
  </si>
  <si>
    <t>Simple loft-type structures (w/o special equipment)</t>
  </si>
  <si>
    <t>Special schools for physically disadvantaged</t>
  </si>
  <si>
    <t>Stadium-grandstand type</t>
  </si>
  <si>
    <t>Stadiums multi-purpose</t>
  </si>
  <si>
    <t>Storage-cold</t>
  </si>
  <si>
    <t>Theaters and similar facilities</t>
  </si>
  <si>
    <t>Transportation terminals</t>
  </si>
  <si>
    <t>Veterinary hospitals</t>
  </si>
  <si>
    <t>Vocational schools</t>
  </si>
  <si>
    <t>Warehouses</t>
  </si>
  <si>
    <t>Water treatment plants</t>
  </si>
  <si>
    <t>Other Sch. A Projects</t>
  </si>
  <si>
    <t>Other Sch. B Projects</t>
  </si>
  <si>
    <t>Other Sch. C Projects</t>
  </si>
  <si>
    <t>The commercial driver's license (CDL) program at Bates is being reconfigured to align with standard industry practices for length of program and scope.  The CDL program has been moved.  This change in the program has allowed for the Fire Services Bldgs to shift to the second building location identified during pre-design, and the preferrred location.  This shift will allow the activities of the fire services program to reside at one location on campus.  The initial location would have required the split of activities between the building and the SW corner of the campus (which was to serve as the exercise yard in initial pre-design).
Wa Arts Commission December 2024 has completed the selection process to identify the Artist.  The Artist selected is Hooman Mehdizadehjafari. In design.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</si>
</sst>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2" formatCode="_(&quot;$&quot;* #,##0_);_(&quot;$&quot;* \(#,##0\);_(&quot;$&quot;* &quot;-&quot;_);_(@_)"/>
    <numFmt numFmtId="44" formatCode="_(&quot;$&quot;* #,##0.00_);_(&quot;$&quot;* \(#,##0.00\);_(&quot;$&quot;* &quot;-&quot;??_);_(@_)"/>
    <numFmt numFmtId="43" formatCode="_(* #,##0.00_);_(* \(#,##0.00\);_(* &quot;-&quot;??_);_(@_)"/>
    <numFmt numFmtId="164" formatCode="_([$$-409]* #,##0.00_);_([$$-409]* \(#,##0.00\);_([$$-409]* &quot;-&quot;??_);_(@_)"/>
    <numFmt numFmtId="165" formatCode="_([$$-409]* #,##0_);_([$$-409]* \(#,##0\);_([$$-409]* &quot;-&quot;??_);_(@_)"/>
    <numFmt numFmtId="166" formatCode="_(&quot;$&quot;* #,##0_);_(&quot;$&quot;* \(#,##0\);_(&quot;$&quot;* &quot;-&quot;??_);_(@_)"/>
    <numFmt numFmtId="167" formatCode="mmmm\ yyyy"/>
    <numFmt numFmtId="168" formatCode="&quot;$&quot;#,##0"/>
    <numFmt numFmtId="169" formatCode="_(* #,##0_);_(* \(#,##0\);_(* &quot;-&quot;??_);_(@_)"/>
    <numFmt numFmtId="170" formatCode="[&lt;=9999999]###\-####;\(###\)\ ###\-####"/>
  </numFmts>
  <fonts count="15"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11"/>
      <name val="Calibri"/>
      <family val="2"/>
      <scheme val="minor"/>
    </font>
    <font>
      <u/>
      <sz val="11"/>
      <color theme="10"/>
      <name val="Calibri"/>
      <family val="2"/>
      <scheme val="minor"/>
    </font>
    <font>
      <sz val="11"/>
      <color rgb="FFFF0000"/>
      <name val="Calibri"/>
      <family val="2"/>
      <scheme val="minor"/>
    </font>
    <font>
      <sz val="11"/>
      <color rgb="FF000000"/>
      <name val="Calibri"/>
      <family val="2"/>
      <scheme val="minor"/>
    </font>
    <font>
      <b/>
      <sz val="16"/>
      <color theme="1"/>
      <name val="Calibri"/>
      <family val="2"/>
      <scheme val="minor"/>
    </font>
    <font>
      <sz val="10"/>
      <color rgb="FF000000"/>
      <name val="Calibri"/>
      <family val="2"/>
      <scheme val="minor"/>
    </font>
    <font>
      <sz val="10"/>
      <color theme="1"/>
      <name val="Calibri"/>
      <family val="2"/>
      <scheme val="minor"/>
    </font>
    <font>
      <b/>
      <sz val="11"/>
      <name val="Calibri"/>
      <family val="2"/>
      <scheme val="minor"/>
    </font>
    <font>
      <b/>
      <sz val="14"/>
      <color theme="1"/>
      <name val="Calibri"/>
      <family val="2"/>
      <scheme val="minor"/>
    </font>
    <font>
      <b/>
      <sz val="12"/>
      <color theme="1"/>
      <name val="Calibri"/>
      <family val="2"/>
      <scheme val="minor"/>
    </font>
    <font>
      <i/>
      <sz val="10"/>
      <color theme="1"/>
      <name val="Calibri"/>
      <family val="2"/>
      <scheme val="minor"/>
    </font>
  </fonts>
  <fills count="3">
    <fill>
      <patternFill patternType="none"/>
    </fill>
    <fill>
      <patternFill patternType="gray125"/>
    </fill>
    <fill>
      <patternFill patternType="solid">
        <fgColor theme="0" tint="-0.249977111117893"/>
        <bgColor indexed="64"/>
      </patternFill>
    </fill>
  </fills>
  <borders count="4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double">
        <color indexed="64"/>
      </top>
      <bottom style="double">
        <color indexed="64"/>
      </bottom>
      <diagonal/>
    </border>
    <border>
      <left/>
      <right/>
      <top style="double">
        <color auto="1"/>
      </top>
      <bottom style="double">
        <color auto="1"/>
      </bottom>
      <diagonal/>
    </border>
    <border>
      <left style="thin">
        <color indexed="64"/>
      </left>
      <right style="thin">
        <color indexed="64"/>
      </right>
      <top/>
      <bottom style="double">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thin">
        <color indexed="64"/>
      </bottom>
      <diagonal/>
    </border>
    <border>
      <left/>
      <right style="double">
        <color indexed="64"/>
      </right>
      <top/>
      <bottom style="thin">
        <color indexed="64"/>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style="thin">
        <color indexed="64"/>
      </left>
      <right style="thin">
        <color indexed="64"/>
      </right>
      <top style="thin">
        <color indexed="64"/>
      </top>
      <bottom style="double">
        <color indexed="64"/>
      </bottom>
      <diagonal/>
    </border>
    <border>
      <left/>
      <right style="double">
        <color indexed="64"/>
      </right>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auto="1"/>
      </top>
      <bottom style="double">
        <color auto="1"/>
      </bottom>
      <diagonal/>
    </border>
    <border>
      <left style="double">
        <color auto="1"/>
      </left>
      <right/>
      <top style="double">
        <color auto="1"/>
      </top>
      <bottom style="double">
        <color auto="1"/>
      </bottom>
      <diagonal/>
    </border>
    <border>
      <left/>
      <right style="double">
        <color auto="1"/>
      </right>
      <top style="double">
        <color auto="1"/>
      </top>
      <bottom style="double">
        <color auto="1"/>
      </bottom>
      <diagonal/>
    </border>
    <border>
      <left style="thin">
        <color indexed="64"/>
      </left>
      <right style="thin">
        <color indexed="64"/>
      </right>
      <top style="double">
        <color indexed="64"/>
      </top>
      <bottom style="double">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5" fillId="0" borderId="0" applyNumberFormat="0" applyFill="0" applyBorder="0" applyAlignment="0" applyProtection="0"/>
  </cellStyleXfs>
  <cellXfs count="223">
    <xf numFmtId="0" fontId="0" fillId="0" borderId="0" xfId="0"/>
    <xf numFmtId="0" fontId="2" fillId="0" borderId="0" xfId="0" applyFont="1"/>
    <xf numFmtId="49" fontId="0" fillId="0" borderId="0" xfId="0" applyNumberFormat="1" applyAlignment="1">
      <alignment horizontal="left"/>
    </xf>
    <xf numFmtId="49" fontId="0" fillId="0" borderId="0" xfId="0" quotePrefix="1" applyNumberFormat="1" applyAlignment="1">
      <alignment horizontal="left"/>
    </xf>
    <xf numFmtId="0" fontId="2" fillId="0" borderId="13" xfId="0" quotePrefix="1" applyFont="1" applyBorder="1" applyAlignment="1">
      <alignment horizontal="center" wrapText="1"/>
    </xf>
    <xf numFmtId="0" fontId="2" fillId="0" borderId="19" xfId="0" quotePrefix="1" applyFont="1" applyBorder="1" applyAlignment="1">
      <alignment horizontal="center" wrapText="1"/>
    </xf>
    <xf numFmtId="0" fontId="2" fillId="0" borderId="38" xfId="0" applyFont="1" applyBorder="1"/>
    <xf numFmtId="168" fontId="2" fillId="0" borderId="10" xfId="1" applyNumberFormat="1" applyFont="1" applyFill="1" applyBorder="1" applyProtection="1"/>
    <xf numFmtId="0" fontId="0" fillId="0" borderId="39" xfId="0" applyBorder="1" applyAlignment="1">
      <alignment horizontal="right"/>
    </xf>
    <xf numFmtId="3" fontId="1" fillId="2" borderId="44" xfId="1" applyNumberFormat="1" applyFont="1" applyFill="1" applyBorder="1" applyProtection="1"/>
    <xf numFmtId="0" fontId="2" fillId="0" borderId="12" xfId="0" applyFont="1" applyBorder="1"/>
    <xf numFmtId="0" fontId="2" fillId="0" borderId="10" xfId="0" applyFont="1" applyBorder="1" applyAlignment="1">
      <alignment horizontal="center" wrapText="1"/>
    </xf>
    <xf numFmtId="0" fontId="0" fillId="0" borderId="14" xfId="0" applyBorder="1"/>
    <xf numFmtId="0" fontId="0" fillId="0" borderId="15" xfId="0" applyBorder="1"/>
    <xf numFmtId="0" fontId="0" fillId="0" borderId="16" xfId="0" applyBorder="1"/>
    <xf numFmtId="0" fontId="0" fillId="0" borderId="17" xfId="0" applyBorder="1"/>
    <xf numFmtId="0" fontId="0" fillId="0" borderId="18" xfId="0" applyBorder="1"/>
    <xf numFmtId="9" fontId="0" fillId="0" borderId="10" xfId="3" applyFont="1" applyFill="1" applyBorder="1" applyAlignment="1" applyProtection="1"/>
    <xf numFmtId="0" fontId="0" fillId="0" borderId="19" xfId="0" applyBorder="1"/>
    <xf numFmtId="0" fontId="0" fillId="0" borderId="20" xfId="0" applyBorder="1"/>
    <xf numFmtId="0" fontId="0" fillId="0" borderId="21" xfId="0" applyBorder="1"/>
    <xf numFmtId="44" fontId="0" fillId="0" borderId="13" xfId="2" applyFont="1" applyFill="1" applyBorder="1" applyProtection="1"/>
    <xf numFmtId="44" fontId="0" fillId="0" borderId="12" xfId="2" applyFont="1" applyFill="1" applyBorder="1" applyProtection="1"/>
    <xf numFmtId="0" fontId="2" fillId="0" borderId="40" xfId="0" applyFont="1" applyBorder="1" applyAlignment="1">
      <alignment horizontal="right"/>
    </xf>
    <xf numFmtId="164" fontId="2" fillId="0" borderId="40" xfId="2" applyNumberFormat="1" applyFont="1" applyFill="1" applyBorder="1" applyAlignment="1" applyProtection="1"/>
    <xf numFmtId="164" fontId="0" fillId="0" borderId="40" xfId="0" applyNumberFormat="1" applyBorder="1" applyAlignment="1">
      <alignment horizontal="center"/>
    </xf>
    <xf numFmtId="164" fontId="2" fillId="0" borderId="20" xfId="2" applyNumberFormat="1" applyFont="1" applyFill="1" applyBorder="1" applyAlignment="1" applyProtection="1"/>
    <xf numFmtId="164" fontId="0" fillId="0" borderId="20" xfId="0" applyNumberFormat="1" applyBorder="1" applyAlignment="1">
      <alignment horizontal="center"/>
    </xf>
    <xf numFmtId="0" fontId="2" fillId="0" borderId="11" xfId="0" applyFont="1" applyBorder="1" applyAlignment="1">
      <alignment horizontal="right"/>
    </xf>
    <xf numFmtId="164" fontId="2" fillId="0" borderId="11" xfId="2" applyNumberFormat="1" applyFont="1" applyFill="1" applyBorder="1" applyAlignment="1" applyProtection="1"/>
    <xf numFmtId="164" fontId="0" fillId="0" borderId="11" xfId="0" applyNumberFormat="1" applyBorder="1" applyAlignment="1">
      <alignment horizontal="center"/>
    </xf>
    <xf numFmtId="166" fontId="0" fillId="0" borderId="12" xfId="2" applyNumberFormat="1" applyFont="1" applyFill="1" applyBorder="1" applyAlignment="1" applyProtection="1">
      <alignment horizontal="center"/>
    </xf>
    <xf numFmtId="166" fontId="0" fillId="0" borderId="10" xfId="2" applyNumberFormat="1" applyFont="1" applyFill="1" applyBorder="1" applyAlignment="1" applyProtection="1"/>
    <xf numFmtId="0" fontId="2" fillId="0" borderId="20" xfId="0" applyFont="1" applyBorder="1" applyAlignment="1">
      <alignment horizontal="right"/>
    </xf>
    <xf numFmtId="166" fontId="2" fillId="0" borderId="10" xfId="2" applyNumberFormat="1" applyFont="1" applyFill="1" applyBorder="1" applyAlignment="1" applyProtection="1"/>
    <xf numFmtId="166" fontId="2" fillId="0" borderId="12" xfId="2" applyNumberFormat="1" applyFont="1" applyFill="1" applyBorder="1" applyAlignment="1" applyProtection="1">
      <alignment horizontal="center"/>
    </xf>
    <xf numFmtId="44" fontId="0" fillId="0" borderId="12" xfId="2" applyFont="1" applyFill="1" applyBorder="1" applyAlignment="1" applyProtection="1">
      <alignment horizontal="center"/>
    </xf>
    <xf numFmtId="44" fontId="0" fillId="0" borderId="10" xfId="2" applyFont="1" applyFill="1" applyBorder="1" applyAlignment="1" applyProtection="1"/>
    <xf numFmtId="42" fontId="2" fillId="0" borderId="10" xfId="0" applyNumberFormat="1" applyFont="1" applyBorder="1"/>
    <xf numFmtId="44" fontId="2" fillId="0" borderId="10" xfId="2" applyFont="1" applyFill="1" applyBorder="1" applyAlignment="1" applyProtection="1"/>
    <xf numFmtId="0" fontId="2" fillId="0" borderId="17" xfId="0" applyFont="1" applyBorder="1"/>
    <xf numFmtId="165" fontId="4" fillId="0" borderId="13" xfId="0" applyNumberFormat="1" applyFont="1" applyBorder="1" applyAlignment="1">
      <alignment horizontal="center"/>
    </xf>
    <xf numFmtId="165" fontId="0" fillId="0" borderId="12" xfId="0" applyNumberFormat="1" applyBorder="1" applyAlignment="1">
      <alignment horizontal="center"/>
    </xf>
    <xf numFmtId="165" fontId="4" fillId="0" borderId="12" xfId="0" applyNumberFormat="1" applyFont="1" applyBorder="1" applyAlignment="1">
      <alignment horizontal="center"/>
    </xf>
    <xf numFmtId="42" fontId="2" fillId="0" borderId="27" xfId="0" applyNumberFormat="1" applyFont="1" applyBorder="1"/>
    <xf numFmtId="0" fontId="2" fillId="0" borderId="0" xfId="0" applyFont="1" applyAlignment="1">
      <alignment horizontal="right"/>
    </xf>
    <xf numFmtId="42" fontId="2" fillId="0" borderId="0" xfId="0" applyNumberFormat="1" applyFont="1"/>
    <xf numFmtId="0" fontId="2" fillId="0" borderId="17" xfId="0" applyFont="1" applyBorder="1" applyAlignment="1">
      <alignment horizontal="center"/>
    </xf>
    <xf numFmtId="166" fontId="2" fillId="0" borderId="12" xfId="0" quotePrefix="1" applyNumberFormat="1" applyFont="1" applyBorder="1" applyAlignment="1">
      <alignment horizontal="right"/>
    </xf>
    <xf numFmtId="166" fontId="2" fillId="0" borderId="9" xfId="0" quotePrefix="1" applyNumberFormat="1" applyFont="1" applyBorder="1" applyAlignment="1">
      <alignment horizontal="right"/>
    </xf>
    <xf numFmtId="166" fontId="2" fillId="2" borderId="44" xfId="1" applyNumberFormat="1" applyFont="1" applyFill="1" applyBorder="1" applyProtection="1"/>
    <xf numFmtId="166" fontId="2" fillId="0" borderId="12" xfId="0" applyNumberFormat="1" applyFont="1" applyBorder="1"/>
    <xf numFmtId="166" fontId="2" fillId="0" borderId="9" xfId="0" applyNumberFormat="1" applyFont="1" applyBorder="1"/>
    <xf numFmtId="166" fontId="2" fillId="2" borderId="45" xfId="1" applyNumberFormat="1" applyFont="1" applyFill="1" applyBorder="1" applyProtection="1"/>
    <xf numFmtId="0" fontId="0" fillId="0" borderId="28" xfId="0" applyBorder="1"/>
    <xf numFmtId="0" fontId="0" fillId="0" borderId="30" xfId="0" applyBorder="1"/>
    <xf numFmtId="0" fontId="0" fillId="0" borderId="33" xfId="0" applyBorder="1"/>
    <xf numFmtId="0" fontId="0" fillId="0" borderId="34" xfId="0" applyBorder="1"/>
    <xf numFmtId="0" fontId="0" fillId="0" borderId="31" xfId="0" applyBorder="1"/>
    <xf numFmtId="0" fontId="0" fillId="0" borderId="32" xfId="0" applyBorder="1"/>
    <xf numFmtId="0" fontId="2" fillId="0" borderId="33" xfId="0" applyFont="1" applyBorder="1"/>
    <xf numFmtId="0" fontId="2" fillId="0" borderId="34" xfId="0" applyFont="1" applyBorder="1"/>
    <xf numFmtId="0" fontId="2" fillId="0" borderId="35" xfId="0" applyFont="1" applyBorder="1"/>
    <xf numFmtId="0" fontId="0" fillId="0" borderId="23" xfId="0" applyBorder="1"/>
    <xf numFmtId="0" fontId="2" fillId="0" borderId="23" xfId="0" applyFont="1" applyBorder="1"/>
    <xf numFmtId="0" fontId="2" fillId="0" borderId="37" xfId="0" applyFont="1" applyBorder="1"/>
    <xf numFmtId="0" fontId="2" fillId="0" borderId="18" xfId="0" applyFont="1" applyBorder="1"/>
    <xf numFmtId="0" fontId="2" fillId="0" borderId="21" xfId="0" applyFont="1" applyBorder="1"/>
    <xf numFmtId="0" fontId="0" fillId="0" borderId="0" xfId="0" applyAlignment="1">
      <alignment horizontal="right"/>
    </xf>
    <xf numFmtId="3" fontId="0" fillId="0" borderId="0" xfId="0" applyNumberFormat="1" applyAlignment="1">
      <alignment vertical="center"/>
    </xf>
    <xf numFmtId="0" fontId="2" fillId="0" borderId="14" xfId="0" applyFont="1" applyBorder="1"/>
    <xf numFmtId="0" fontId="0" fillId="0" borderId="17" xfId="0" applyBorder="1" applyAlignment="1">
      <alignment horizontal="left" wrapText="1"/>
    </xf>
    <xf numFmtId="0" fontId="0" fillId="0" borderId="0" xfId="0" applyAlignment="1">
      <alignment horizontal="left" wrapText="1"/>
    </xf>
    <xf numFmtId="0" fontId="2" fillId="0" borderId="9" xfId="0" applyFont="1" applyBorder="1" applyAlignment="1">
      <alignment vertical="center"/>
    </xf>
    <xf numFmtId="0" fontId="2" fillId="0" borderId="12" xfId="0" applyFont="1" applyBorder="1" applyAlignment="1">
      <alignment horizontal="center" wrapText="1"/>
    </xf>
    <xf numFmtId="3" fontId="0" fillId="0" borderId="12" xfId="0" quotePrefix="1" applyNumberFormat="1" applyBorder="1" applyAlignment="1" applyProtection="1">
      <alignment horizontal="right"/>
      <protection locked="0"/>
    </xf>
    <xf numFmtId="3" fontId="0" fillId="0" borderId="12" xfId="1" applyNumberFormat="1" applyFont="1" applyFill="1" applyBorder="1" applyProtection="1">
      <protection locked="0"/>
    </xf>
    <xf numFmtId="3" fontId="0" fillId="0" borderId="9" xfId="1" applyNumberFormat="1" applyFont="1" applyFill="1" applyBorder="1" applyProtection="1">
      <protection locked="0"/>
    </xf>
    <xf numFmtId="3" fontId="2" fillId="0" borderId="10" xfId="1" applyNumberFormat="1" applyFont="1" applyFill="1" applyBorder="1" applyProtection="1">
      <protection locked="0"/>
    </xf>
    <xf numFmtId="0" fontId="9" fillId="0" borderId="0" xfId="0" applyFont="1" applyAlignment="1">
      <alignment wrapText="1"/>
    </xf>
    <xf numFmtId="0" fontId="7" fillId="0" borderId="17" xfId="0" applyFont="1" applyBorder="1" applyAlignment="1">
      <alignment wrapText="1"/>
    </xf>
    <xf numFmtId="3" fontId="0" fillId="0" borderId="10" xfId="1" applyNumberFormat="1" applyFont="1" applyFill="1" applyBorder="1" applyAlignment="1" applyProtection="1">
      <protection locked="0"/>
    </xf>
    <xf numFmtId="3" fontId="0" fillId="0" borderId="12" xfId="1" applyNumberFormat="1" applyFont="1" applyFill="1" applyBorder="1" applyAlignment="1" applyProtection="1">
      <protection locked="0"/>
    </xf>
    <xf numFmtId="0" fontId="0" fillId="0" borderId="10" xfId="0" applyBorder="1" applyAlignment="1" applyProtection="1">
      <alignment horizontal="left"/>
      <protection locked="0"/>
    </xf>
    <xf numFmtId="0" fontId="0" fillId="0" borderId="10" xfId="0" applyBorder="1" applyAlignment="1">
      <alignment horizontal="left"/>
    </xf>
    <xf numFmtId="0" fontId="0" fillId="0" borderId="12" xfId="0" applyBorder="1" applyAlignment="1" applyProtection="1">
      <alignment horizontal="left"/>
      <protection locked="0"/>
    </xf>
    <xf numFmtId="0" fontId="0" fillId="0" borderId="13" xfId="0" applyBorder="1" applyAlignment="1">
      <alignment horizontal="center"/>
    </xf>
    <xf numFmtId="0" fontId="3" fillId="0" borderId="0" xfId="0" applyFont="1"/>
    <xf numFmtId="0" fontId="0" fillId="0" borderId="12" xfId="0" applyBorder="1" applyAlignment="1">
      <alignment horizontal="center"/>
    </xf>
    <xf numFmtId="14" fontId="0" fillId="0" borderId="10" xfId="0" applyNumberFormat="1" applyBorder="1" applyAlignment="1" applyProtection="1">
      <alignment horizontal="center"/>
      <protection locked="0"/>
    </xf>
    <xf numFmtId="14" fontId="0" fillId="0" borderId="12" xfId="0" applyNumberFormat="1" applyBorder="1" applyAlignment="1" applyProtection="1">
      <alignment horizontal="center"/>
      <protection locked="0"/>
    </xf>
    <xf numFmtId="0" fontId="0" fillId="0" borderId="35" xfId="0" applyBorder="1"/>
    <xf numFmtId="0" fontId="0" fillId="0" borderId="40" xfId="0" applyBorder="1" applyAlignment="1">
      <alignment horizontal="left"/>
    </xf>
    <xf numFmtId="0" fontId="0" fillId="0" borderId="37" xfId="0" applyBorder="1"/>
    <xf numFmtId="0" fontId="0" fillId="0" borderId="20" xfId="0" applyBorder="1" applyAlignment="1">
      <alignment horizontal="left"/>
    </xf>
    <xf numFmtId="165" fontId="11" fillId="0" borderId="10" xfId="2" applyNumberFormat="1" applyFont="1" applyFill="1" applyBorder="1" applyAlignment="1" applyProtection="1">
      <protection locked="0"/>
    </xf>
    <xf numFmtId="0" fontId="0" fillId="0" borderId="11" xfId="0" applyBorder="1" applyAlignment="1">
      <alignment horizontal="left"/>
    </xf>
    <xf numFmtId="169" fontId="0" fillId="0" borderId="10" xfId="1" applyNumberFormat="1" applyFont="1" applyFill="1" applyBorder="1" applyAlignment="1" applyProtection="1">
      <protection locked="0"/>
    </xf>
    <xf numFmtId="169" fontId="0" fillId="0" borderId="12" xfId="1" applyNumberFormat="1" applyFont="1" applyFill="1" applyBorder="1" applyAlignment="1" applyProtection="1">
      <protection locked="0"/>
    </xf>
    <xf numFmtId="0" fontId="0" fillId="0" borderId="10" xfId="0" applyBorder="1" applyAlignment="1" applyProtection="1">
      <alignment horizontal="center"/>
      <protection locked="0"/>
    </xf>
    <xf numFmtId="0" fontId="0" fillId="0" borderId="10" xfId="0" applyBorder="1" applyAlignment="1">
      <alignment horizontal="center"/>
    </xf>
    <xf numFmtId="169" fontId="0" fillId="0" borderId="21" xfId="1" applyNumberFormat="1" applyFont="1" applyFill="1" applyBorder="1" applyAlignment="1" applyProtection="1">
      <protection locked="0"/>
    </xf>
    <xf numFmtId="169" fontId="4" fillId="0" borderId="13" xfId="1" applyNumberFormat="1" applyFont="1" applyFill="1" applyBorder="1" applyAlignment="1" applyProtection="1">
      <protection locked="0"/>
    </xf>
    <xf numFmtId="0" fontId="4" fillId="0" borderId="10" xfId="0" applyFont="1" applyBorder="1" applyAlignment="1" applyProtection="1">
      <alignment horizontal="left"/>
      <protection locked="0"/>
    </xf>
    <xf numFmtId="0" fontId="6" fillId="0" borderId="34" xfId="0" applyFont="1" applyBorder="1"/>
    <xf numFmtId="169" fontId="4" fillId="0" borderId="12" xfId="1" applyNumberFormat="1" applyFont="1" applyFill="1" applyBorder="1" applyAlignment="1" applyProtection="1">
      <protection locked="0"/>
    </xf>
    <xf numFmtId="0" fontId="0" fillId="0" borderId="24" xfId="0" applyBorder="1" applyAlignment="1">
      <alignment horizontal="left"/>
    </xf>
    <xf numFmtId="0" fontId="12" fillId="0" borderId="25" xfId="0" applyFont="1" applyBorder="1" applyAlignment="1">
      <alignment horizontal="right"/>
    </xf>
    <xf numFmtId="0" fontId="12" fillId="0" borderId="26" xfId="0" applyFont="1" applyBorder="1" applyAlignment="1">
      <alignment horizontal="right"/>
    </xf>
    <xf numFmtId="42" fontId="2" fillId="0" borderId="43" xfId="0" applyNumberFormat="1" applyFont="1" applyBorder="1"/>
    <xf numFmtId="0" fontId="0" fillId="0" borderId="43" xfId="0" applyBorder="1" applyAlignment="1">
      <alignment horizontal="left"/>
    </xf>
    <xf numFmtId="0" fontId="0" fillId="0" borderId="0" xfId="0" applyAlignment="1">
      <alignment horizontal="left"/>
    </xf>
    <xf numFmtId="0" fontId="0" fillId="0" borderId="10" xfId="0" applyBorder="1" applyAlignment="1">
      <alignment horizontal="left" wrapText="1"/>
    </xf>
    <xf numFmtId="0" fontId="2" fillId="0" borderId="12" xfId="0" applyFont="1" applyBorder="1" applyAlignment="1" applyProtection="1">
      <alignment horizontal="center" wrapText="1"/>
      <protection locked="0"/>
    </xf>
    <xf numFmtId="43" fontId="1" fillId="0" borderId="12" xfId="1" applyFont="1" applyFill="1" applyBorder="1" applyAlignment="1" applyProtection="1">
      <alignment horizontal="center"/>
    </xf>
    <xf numFmtId="9" fontId="1" fillId="0" borderId="12" xfId="3" applyFont="1" applyFill="1" applyBorder="1" applyAlignment="1" applyProtection="1">
      <alignment horizontal="center"/>
    </xf>
    <xf numFmtId="169" fontId="1" fillId="0" borderId="12" xfId="1" applyNumberFormat="1" applyFont="1" applyFill="1" applyBorder="1" applyAlignment="1" applyProtection="1">
      <alignment horizontal="center"/>
    </xf>
    <xf numFmtId="44" fontId="1" fillId="0" borderId="12" xfId="2" applyFont="1" applyFill="1" applyBorder="1" applyAlignment="1" applyProtection="1">
      <alignment horizontal="center"/>
    </xf>
    <xf numFmtId="165" fontId="2" fillId="0" borderId="12" xfId="0" applyNumberFormat="1" applyFont="1" applyBorder="1" applyAlignment="1">
      <alignment horizontal="center"/>
    </xf>
    <xf numFmtId="49" fontId="2" fillId="0" borderId="0" xfId="0" applyNumberFormat="1" applyFont="1" applyAlignment="1">
      <alignment horizontal="left"/>
    </xf>
    <xf numFmtId="0" fontId="0" fillId="0" borderId="9" xfId="0" applyBorder="1" applyAlignment="1" applyProtection="1">
      <alignment horizontal="left" wrapText="1"/>
      <protection locked="0"/>
    </xf>
    <xf numFmtId="0" fontId="0" fillId="0" borderId="11" xfId="0" applyBorder="1" applyAlignment="1" applyProtection="1">
      <alignment horizontal="left" wrapText="1"/>
      <protection locked="0"/>
    </xf>
    <xf numFmtId="0" fontId="0" fillId="0" borderId="10" xfId="0" applyBorder="1" applyAlignment="1" applyProtection="1">
      <alignment horizontal="left" wrapText="1"/>
      <protection locked="0"/>
    </xf>
    <xf numFmtId="0" fontId="13" fillId="0" borderId="14" xfId="0" applyFont="1" applyBorder="1"/>
    <xf numFmtId="0" fontId="14" fillId="0" borderId="39" xfId="0" applyFont="1" applyBorder="1" applyAlignment="1" applyProtection="1">
      <alignment horizontal="right"/>
      <protection locked="0"/>
    </xf>
    <xf numFmtId="0" fontId="0" fillId="0" borderId="39" xfId="0" applyBorder="1" applyAlignment="1" applyProtection="1">
      <alignment horizontal="right"/>
      <protection locked="0"/>
    </xf>
    <xf numFmtId="0" fontId="8" fillId="0" borderId="0" xfId="0" applyFont="1"/>
    <xf numFmtId="0" fontId="8" fillId="0" borderId="0" xfId="0" applyFont="1" applyAlignment="1">
      <alignment horizontal="center"/>
    </xf>
    <xf numFmtId="0" fontId="0" fillId="0" borderId="17" xfId="0" applyBorder="1" applyAlignment="1">
      <alignment wrapText="1"/>
    </xf>
    <xf numFmtId="0" fontId="2" fillId="0" borderId="0" xfId="0" applyFont="1" applyAlignment="1">
      <alignment horizontal="center"/>
    </xf>
    <xf numFmtId="43" fontId="0" fillId="0" borderId="12" xfId="1" applyFont="1" applyFill="1" applyBorder="1" applyAlignment="1" applyProtection="1">
      <alignment horizontal="center"/>
    </xf>
    <xf numFmtId="0" fontId="0" fillId="0" borderId="0" xfId="0" applyAlignment="1">
      <alignment horizontal="left" vertical="top" wrapText="1"/>
    </xf>
    <xf numFmtId="0" fontId="0" fillId="0" borderId="18" xfId="0" applyBorder="1" applyAlignment="1">
      <alignment horizontal="left" vertical="top" wrapText="1"/>
    </xf>
    <xf numFmtId="0" fontId="8" fillId="0" borderId="29" xfId="0" applyFont="1" applyBorder="1" applyAlignment="1">
      <alignment horizontal="center"/>
    </xf>
    <xf numFmtId="0" fontId="8" fillId="0" borderId="23" xfId="0" applyFont="1" applyBorder="1" applyAlignment="1">
      <alignment horizontal="center"/>
    </xf>
    <xf numFmtId="0" fontId="0" fillId="0" borderId="17" xfId="0" applyBorder="1" applyAlignment="1">
      <alignment horizontal="left" vertical="top"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0" fillId="0" borderId="21" xfId="0" applyBorder="1" applyAlignment="1">
      <alignment horizontal="left" vertical="top" wrapText="1"/>
    </xf>
    <xf numFmtId="0" fontId="5" fillId="0" borderId="17" xfId="4" applyBorder="1" applyAlignment="1">
      <alignment horizontal="left" vertical="top"/>
    </xf>
    <xf numFmtId="0" fontId="5" fillId="0" borderId="0" xfId="4" applyBorder="1" applyAlignment="1">
      <alignment horizontal="left" vertical="top"/>
    </xf>
    <xf numFmtId="0" fontId="5" fillId="0" borderId="18" xfId="4" applyBorder="1" applyAlignment="1">
      <alignment horizontal="left" vertical="top"/>
    </xf>
    <xf numFmtId="0" fontId="0" fillId="0" borderId="13" xfId="0" applyBorder="1" applyAlignment="1" applyProtection="1">
      <alignment horizontal="center"/>
      <protection locked="0"/>
    </xf>
    <xf numFmtId="0" fontId="0" fillId="0" borderId="12" xfId="0" applyBorder="1" applyAlignment="1" applyProtection="1">
      <alignment horizontal="center"/>
      <protection locked="0"/>
    </xf>
    <xf numFmtId="0" fontId="0" fillId="0" borderId="12" xfId="0" applyBorder="1" applyAlignment="1">
      <alignment horizontal="left" wrapText="1"/>
    </xf>
    <xf numFmtId="0" fontId="2" fillId="2" borderId="9" xfId="0" applyFont="1" applyFill="1" applyBorder="1" applyAlignment="1">
      <alignment horizontal="center" wrapText="1"/>
    </xf>
    <xf numFmtId="0" fontId="2" fillId="2" borderId="11" xfId="0" applyFont="1" applyFill="1" applyBorder="1" applyAlignment="1">
      <alignment horizontal="center" wrapText="1"/>
    </xf>
    <xf numFmtId="0" fontId="2" fillId="2" borderId="10" xfId="0" applyFont="1" applyFill="1" applyBorder="1" applyAlignment="1">
      <alignment horizontal="center" wrapText="1"/>
    </xf>
    <xf numFmtId="0" fontId="2" fillId="2" borderId="9" xfId="0" applyFont="1" applyFill="1" applyBorder="1" applyAlignment="1">
      <alignment horizontal="center"/>
    </xf>
    <xf numFmtId="0" fontId="2" fillId="2" borderId="11" xfId="0" applyFont="1" applyFill="1" applyBorder="1" applyAlignment="1">
      <alignment horizontal="center"/>
    </xf>
    <xf numFmtId="0" fontId="2" fillId="2" borderId="10" xfId="0" applyFont="1" applyFill="1" applyBorder="1" applyAlignment="1">
      <alignment horizontal="center"/>
    </xf>
    <xf numFmtId="0" fontId="2" fillId="2" borderId="14" xfId="0" applyFont="1" applyFill="1" applyBorder="1" applyAlignment="1">
      <alignment horizontal="center"/>
    </xf>
    <xf numFmtId="0" fontId="2" fillId="2" borderId="15" xfId="0" applyFont="1" applyFill="1" applyBorder="1" applyAlignment="1">
      <alignment horizontal="center"/>
    </xf>
    <xf numFmtId="0" fontId="2" fillId="2" borderId="16" xfId="0" applyFont="1" applyFill="1" applyBorder="1" applyAlignment="1">
      <alignment horizontal="center"/>
    </xf>
    <xf numFmtId="3" fontId="8" fillId="2" borderId="41" xfId="0" applyNumberFormat="1" applyFont="1" applyFill="1" applyBorder="1" applyAlignment="1">
      <alignment horizontal="center" vertical="center"/>
    </xf>
    <xf numFmtId="3" fontId="8" fillId="2" borderId="26" xfId="0" applyNumberFormat="1" applyFont="1" applyFill="1" applyBorder="1" applyAlignment="1">
      <alignment horizontal="center" vertical="center"/>
    </xf>
    <xf numFmtId="3" fontId="8" fillId="2" borderId="42" xfId="0" applyNumberFormat="1" applyFont="1" applyFill="1" applyBorder="1" applyAlignment="1">
      <alignment horizontal="center" vertical="center"/>
    </xf>
    <xf numFmtId="0" fontId="2" fillId="0" borderId="9"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0" xfId="0" applyFont="1" applyBorder="1" applyAlignment="1">
      <alignment horizontal="center" vertical="center" wrapText="1"/>
    </xf>
    <xf numFmtId="0" fontId="2" fillId="2" borderId="46" xfId="0" applyFont="1" applyFill="1" applyBorder="1" applyAlignment="1">
      <alignment horizontal="center"/>
    </xf>
    <xf numFmtId="0" fontId="2" fillId="2" borderId="47" xfId="0" applyFont="1" applyFill="1" applyBorder="1" applyAlignment="1">
      <alignment horizontal="center"/>
    </xf>
    <xf numFmtId="0" fontId="2" fillId="0" borderId="16" xfId="0" applyFont="1" applyBorder="1" applyAlignment="1">
      <alignment horizontal="center"/>
    </xf>
    <xf numFmtId="0" fontId="2" fillId="0" borderId="21" xfId="0" applyFont="1" applyBorder="1" applyAlignment="1">
      <alignment horizontal="center"/>
    </xf>
    <xf numFmtId="0" fontId="2" fillId="0" borderId="9" xfId="0" applyFont="1" applyBorder="1" applyAlignment="1">
      <alignment horizontal="right"/>
    </xf>
    <xf numFmtId="0" fontId="2" fillId="0" borderId="11" xfId="0" applyFont="1" applyBorder="1" applyAlignment="1">
      <alignment horizontal="right"/>
    </xf>
    <xf numFmtId="0" fontId="2" fillId="0" borderId="10" xfId="0" applyFont="1" applyBorder="1" applyAlignment="1">
      <alignment horizontal="right"/>
    </xf>
    <xf numFmtId="0" fontId="0" fillId="0" borderId="0" xfId="0" applyAlignment="1">
      <alignment horizontal="left"/>
    </xf>
    <xf numFmtId="0" fontId="7" fillId="0" borderId="13" xfId="0" applyFont="1" applyBorder="1" applyAlignment="1" applyProtection="1">
      <alignment horizontal="center" wrapText="1"/>
      <protection locked="0"/>
    </xf>
    <xf numFmtId="9" fontId="0" fillId="0" borderId="9" xfId="3" applyFont="1" applyFill="1" applyBorder="1" applyAlignment="1" applyProtection="1">
      <alignment horizontal="center"/>
      <protection locked="0"/>
    </xf>
    <xf numFmtId="9" fontId="0" fillId="0" borderId="10" xfId="3" applyFont="1" applyFill="1" applyBorder="1" applyAlignment="1" applyProtection="1">
      <alignment horizontal="center"/>
      <protection locked="0"/>
    </xf>
    <xf numFmtId="0" fontId="0" fillId="0" borderId="12" xfId="0" applyBorder="1" applyAlignment="1" applyProtection="1">
      <alignment horizontal="left"/>
      <protection locked="0"/>
    </xf>
    <xf numFmtId="170" fontId="0" fillId="0" borderId="12" xfId="0" applyNumberFormat="1" applyBorder="1" applyAlignment="1" applyProtection="1">
      <alignment horizontal="left"/>
      <protection locked="0"/>
    </xf>
    <xf numFmtId="0" fontId="5" fillId="0" borderId="12" xfId="4" applyFill="1" applyBorder="1" applyAlignment="1" applyProtection="1">
      <alignment horizontal="left"/>
      <protection locked="0"/>
    </xf>
    <xf numFmtId="0" fontId="10" fillId="0" borderId="17" xfId="0" applyFont="1" applyBorder="1" applyAlignment="1">
      <alignment horizontal="left" vertical="top" wrapText="1"/>
    </xf>
    <xf numFmtId="0" fontId="10" fillId="0" borderId="19" xfId="0" applyFont="1" applyBorder="1" applyAlignment="1">
      <alignment horizontal="left" vertical="top" wrapText="1"/>
    </xf>
    <xf numFmtId="49" fontId="0" fillId="0" borderId="14" xfId="0" applyNumberFormat="1" applyBorder="1" applyAlignment="1" applyProtection="1">
      <alignment horizontal="left" vertical="top" wrapText="1"/>
      <protection locked="0"/>
    </xf>
    <xf numFmtId="49" fontId="0" fillId="0" borderId="15" xfId="0" applyNumberFormat="1" applyBorder="1" applyAlignment="1" applyProtection="1">
      <alignment horizontal="left" vertical="top" wrapText="1"/>
      <protection locked="0"/>
    </xf>
    <xf numFmtId="49" fontId="0" fillId="0" borderId="16" xfId="0" applyNumberFormat="1" applyBorder="1" applyAlignment="1" applyProtection="1">
      <alignment horizontal="left" vertical="top" wrapText="1"/>
      <protection locked="0"/>
    </xf>
    <xf numFmtId="49" fontId="0" fillId="0" borderId="17" xfId="0" applyNumberFormat="1" applyBorder="1" applyAlignment="1" applyProtection="1">
      <alignment horizontal="left" vertical="top" wrapText="1"/>
      <protection locked="0"/>
    </xf>
    <xf numFmtId="49" fontId="0" fillId="0" borderId="0" xfId="0" applyNumberFormat="1" applyAlignment="1" applyProtection="1">
      <alignment horizontal="left" vertical="top" wrapText="1"/>
      <protection locked="0"/>
    </xf>
    <xf numFmtId="49" fontId="0" fillId="0" borderId="18" xfId="0" applyNumberFormat="1" applyBorder="1" applyAlignment="1" applyProtection="1">
      <alignment horizontal="left" vertical="top" wrapText="1"/>
      <protection locked="0"/>
    </xf>
    <xf numFmtId="49" fontId="0" fillId="0" borderId="19" xfId="0" applyNumberFormat="1" applyBorder="1" applyAlignment="1" applyProtection="1">
      <alignment horizontal="left" vertical="top" wrapText="1"/>
      <protection locked="0"/>
    </xf>
    <xf numFmtId="49" fontId="0" fillId="0" borderId="20" xfId="0" applyNumberFormat="1" applyBorder="1" applyAlignment="1" applyProtection="1">
      <alignment horizontal="left" vertical="top" wrapText="1"/>
      <protection locked="0"/>
    </xf>
    <xf numFmtId="49" fontId="0" fillId="0" borderId="21" xfId="0" applyNumberFormat="1" applyBorder="1" applyAlignment="1" applyProtection="1">
      <alignment horizontal="left" vertical="top" wrapText="1"/>
      <protection locked="0"/>
    </xf>
    <xf numFmtId="0" fontId="10" fillId="0" borderId="39" xfId="0" applyFont="1" applyBorder="1" applyAlignment="1">
      <alignment horizontal="left" vertical="top" wrapText="1"/>
    </xf>
    <xf numFmtId="0" fontId="2" fillId="0" borderId="29" xfId="0" applyFont="1" applyBorder="1" applyAlignment="1">
      <alignment horizontal="center"/>
    </xf>
    <xf numFmtId="0" fontId="8" fillId="0" borderId="0" xfId="0" applyFont="1" applyAlignment="1" applyProtection="1">
      <alignment horizontal="center"/>
      <protection locked="0"/>
    </xf>
    <xf numFmtId="0" fontId="0" fillId="0" borderId="36" xfId="0" applyBorder="1" applyAlignment="1" applyProtection="1">
      <alignment horizontal="left"/>
      <protection locked="0"/>
    </xf>
    <xf numFmtId="0" fontId="0" fillId="0" borderId="9" xfId="0" applyBorder="1" applyAlignment="1" applyProtection="1">
      <alignment horizontal="left"/>
      <protection locked="0"/>
    </xf>
    <xf numFmtId="0" fontId="0" fillId="0" borderId="11" xfId="0" applyBorder="1" applyAlignment="1" applyProtection="1">
      <alignment horizontal="left"/>
      <protection locked="0"/>
    </xf>
    <xf numFmtId="0" fontId="0" fillId="0" borderId="10" xfId="0" applyBorder="1" applyAlignment="1" applyProtection="1">
      <alignment horizontal="left"/>
      <protection locked="0"/>
    </xf>
    <xf numFmtId="167" fontId="8" fillId="0" borderId="20" xfId="0" applyNumberFormat="1" applyFont="1" applyBorder="1" applyAlignment="1" applyProtection="1">
      <alignment horizontal="center"/>
      <protection locked="0"/>
    </xf>
    <xf numFmtId="0" fontId="0" fillId="0" borderId="1" xfId="0" applyBorder="1" applyAlignment="1" applyProtection="1">
      <alignment horizontal="left" vertical="top" wrapText="1"/>
      <protection locked="0"/>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wrapText="1"/>
      <protection locked="0"/>
    </xf>
    <xf numFmtId="0" fontId="0" fillId="0" borderId="4" xfId="0" applyBorder="1" applyAlignment="1" applyProtection="1">
      <alignment horizontal="left" vertical="top" wrapText="1"/>
      <protection locked="0"/>
    </xf>
    <xf numFmtId="0" fontId="0" fillId="0" borderId="0" xfId="0" applyAlignment="1" applyProtection="1">
      <alignment horizontal="left" vertical="top" wrapText="1"/>
      <protection locked="0"/>
    </xf>
    <xf numFmtId="0" fontId="0" fillId="0" borderId="5" xfId="0" applyBorder="1" applyAlignment="1" applyProtection="1">
      <alignment horizontal="left" vertical="top" wrapText="1"/>
      <protection locked="0"/>
    </xf>
    <xf numFmtId="0" fontId="0" fillId="0" borderId="6" xfId="0" applyBorder="1" applyAlignment="1" applyProtection="1">
      <alignment horizontal="left" vertical="top" wrapText="1"/>
      <protection locked="0"/>
    </xf>
    <xf numFmtId="0" fontId="0" fillId="0" borderId="7" xfId="0" applyBorder="1" applyAlignment="1" applyProtection="1">
      <alignment horizontal="left" vertical="top" wrapText="1"/>
      <protection locked="0"/>
    </xf>
    <xf numFmtId="0" fontId="0" fillId="0" borderId="8" xfId="0" applyBorder="1" applyAlignment="1" applyProtection="1">
      <alignment horizontal="left" vertical="top" wrapText="1"/>
      <protection locked="0"/>
    </xf>
    <xf numFmtId="0" fontId="2" fillId="0" borderId="17" xfId="0" applyFont="1" applyBorder="1" applyAlignment="1">
      <alignment horizontal="right"/>
    </xf>
    <xf numFmtId="0" fontId="2" fillId="0" borderId="0" xfId="0" applyFont="1" applyAlignment="1">
      <alignment horizontal="right"/>
    </xf>
    <xf numFmtId="0" fontId="2" fillId="0" borderId="18" xfId="0" applyFont="1" applyBorder="1" applyAlignment="1">
      <alignment horizontal="right"/>
    </xf>
    <xf numFmtId="0" fontId="2" fillId="0" borderId="19" xfId="0" applyFont="1" applyBorder="1" applyAlignment="1">
      <alignment horizontal="right"/>
    </xf>
    <xf numFmtId="0" fontId="2" fillId="0" borderId="20" xfId="0" applyFont="1" applyBorder="1" applyAlignment="1">
      <alignment horizontal="right"/>
    </xf>
    <xf numFmtId="0" fontId="2" fillId="0" borderId="21" xfId="0" applyFont="1" applyBorder="1" applyAlignment="1">
      <alignment horizontal="right"/>
    </xf>
    <xf numFmtId="0" fontId="2" fillId="0" borderId="22" xfId="0" applyFont="1" applyBorder="1" applyAlignment="1">
      <alignment horizontal="right"/>
    </xf>
    <xf numFmtId="0" fontId="2" fillId="0" borderId="23" xfId="0" applyFont="1" applyBorder="1" applyAlignment="1">
      <alignment horizontal="right"/>
    </xf>
    <xf numFmtId="0" fontId="2" fillId="0" borderId="24" xfId="0" applyFont="1" applyBorder="1" applyAlignment="1">
      <alignment horizontal="right"/>
    </xf>
    <xf numFmtId="1" fontId="7" fillId="0" borderId="9" xfId="0" applyNumberFormat="1" applyFont="1" applyBorder="1" applyAlignment="1" applyProtection="1">
      <alignment horizontal="right" wrapText="1"/>
      <protection locked="0"/>
    </xf>
    <xf numFmtId="1" fontId="7" fillId="0" borderId="10" xfId="0" applyNumberFormat="1" applyFont="1" applyBorder="1" applyAlignment="1" applyProtection="1">
      <alignment horizontal="right" wrapText="1"/>
      <protection locked="0"/>
    </xf>
    <xf numFmtId="168" fontId="0" fillId="0" borderId="9" xfId="2" applyNumberFormat="1" applyFont="1" applyFill="1" applyBorder="1" applyAlignment="1" applyProtection="1">
      <alignment horizontal="right"/>
      <protection locked="0"/>
    </xf>
    <xf numFmtId="168" fontId="0" fillId="0" borderId="10" xfId="2" applyNumberFormat="1" applyFont="1" applyFill="1" applyBorder="1" applyAlignment="1" applyProtection="1">
      <alignment horizontal="right"/>
      <protection locked="0"/>
    </xf>
    <xf numFmtId="0" fontId="0" fillId="0" borderId="9" xfId="0" applyBorder="1" applyAlignment="1" applyProtection="1">
      <alignment horizontal="left" wrapText="1"/>
      <protection locked="0"/>
    </xf>
    <xf numFmtId="0" fontId="0" fillId="0" borderId="11" xfId="0" applyBorder="1" applyAlignment="1" applyProtection="1">
      <alignment horizontal="left" wrapText="1"/>
      <protection locked="0"/>
    </xf>
    <xf numFmtId="0" fontId="0" fillId="0" borderId="10" xfId="0" applyBorder="1" applyAlignment="1" applyProtection="1">
      <alignment horizontal="left" wrapText="1"/>
      <protection locked="0"/>
    </xf>
    <xf numFmtId="0" fontId="2" fillId="0" borderId="20" xfId="0" applyFont="1" applyBorder="1" applyAlignment="1">
      <alignment horizontal="center"/>
    </xf>
    <xf numFmtId="168" fontId="7" fillId="0" borderId="9" xfId="2" applyNumberFormat="1" applyFont="1" applyFill="1" applyBorder="1" applyAlignment="1" applyProtection="1">
      <alignment horizontal="right" wrapText="1"/>
      <protection locked="0"/>
    </xf>
    <xf numFmtId="168" fontId="7" fillId="0" borderId="10" xfId="2" applyNumberFormat="1" applyFont="1" applyFill="1" applyBorder="1" applyAlignment="1" applyProtection="1">
      <alignment horizontal="right" wrapText="1"/>
      <protection locked="0"/>
    </xf>
    <xf numFmtId="0" fontId="8" fillId="0" borderId="0" xfId="0" applyFont="1" applyAlignment="1">
      <alignment horizontal="center" vertical="center"/>
    </xf>
  </cellXfs>
  <cellStyles count="5">
    <cellStyle name="Comma" xfId="1" builtinId="3"/>
    <cellStyle name="Currency" xfId="2" builtinId="4"/>
    <cellStyle name="Hyperlink" xfId="4" builtinId="8"/>
    <cellStyle name="Normal" xfId="0" builtinId="0"/>
    <cellStyle name="Percent" xfId="3" builtinId="5"/>
  </cellStyles>
  <dxfs count="5">
    <dxf>
      <fill>
        <patternFill patternType="none">
          <bgColor auto="1"/>
        </patternFill>
      </fill>
    </dxf>
    <dxf>
      <font>
        <b val="0"/>
        <i val="0"/>
      </font>
      <numFmt numFmtId="0" formatCode="General"/>
      <fill>
        <patternFill patternType="none">
          <bgColor auto="1"/>
        </patternFill>
      </fill>
      <border>
        <left/>
        <right/>
        <top/>
        <bottom/>
        <vertical/>
        <horizontal/>
      </border>
    </dxf>
    <dxf>
      <fill>
        <patternFill>
          <bgColor rgb="FFCCFFFF"/>
        </patternFill>
      </fill>
    </dxf>
    <dxf>
      <fill>
        <patternFill>
          <bgColor rgb="FFCCFFFF"/>
        </patternFill>
      </fill>
    </dxf>
    <dxf>
      <fill>
        <patternFill>
          <bgColor rgb="FFCCFFFF"/>
        </patternFill>
      </fill>
    </dxf>
  </dxfs>
  <tableStyles count="0" defaultTableStyle="TableStyleMedium2" defaultPivotStyle="PivotStyleLight16"/>
  <colors>
    <mruColors>
      <color rgb="FFCCFF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xdr:from>
      <xdr:col>1</xdr:col>
      <xdr:colOff>66675</xdr:colOff>
      <xdr:row>5</xdr:row>
      <xdr:rowOff>27064</xdr:rowOff>
    </xdr:from>
    <xdr:to>
      <xdr:col>7</xdr:col>
      <xdr:colOff>313459</xdr:colOff>
      <xdr:row>18</xdr:row>
      <xdr:rowOff>155814</xdr:rowOff>
    </xdr:to>
    <xdr:pic>
      <xdr:nvPicPr>
        <xdr:cNvPr id="2" name="Picture 1" descr="North Site Alternative B&#10;">
          <a:extLst>
            <a:ext uri="{FF2B5EF4-FFF2-40B4-BE49-F238E27FC236}">
              <a16:creationId xmlns:a16="http://schemas.microsoft.com/office/drawing/2014/main" id="{24CE76B9-5D65-4191-9B93-F49ED9123FA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685800" y="903364"/>
          <a:ext cx="3961534" cy="2605250"/>
        </a:xfrm>
        <a:prstGeom prst="rect">
          <a:avLst/>
        </a:prstGeom>
        <a:solidFill>
          <a:srgbClr val="000000">
            <a:shade val="95000"/>
          </a:srgbClr>
        </a:solidFill>
        <a:ln w="444500" cap="sq">
          <a:solidFill>
            <a:srgbClr val="000000"/>
          </a:solidFill>
          <a:miter lim="800000"/>
        </a:ln>
        <a:effectLst>
          <a:outerShdw blurRad="254000" dist="190500" dir="2700000" sy="90000" algn="bl" rotWithShape="0">
            <a:srgbClr val="000000">
              <a:alpha val="40000"/>
            </a:srgbClr>
          </a:outerShdw>
        </a:effectLst>
      </xdr:spPr>
    </xdr:pic>
    <xdr:clientData fLocksWithSheet="0"/>
  </xdr:twoCellAnchor>
  <xdr:twoCellAnchor>
    <xdr:from>
      <xdr:col>0</xdr:col>
      <xdr:colOff>419100</xdr:colOff>
      <xdr:row>19</xdr:row>
      <xdr:rowOff>76200</xdr:rowOff>
    </xdr:from>
    <xdr:to>
      <xdr:col>7</xdr:col>
      <xdr:colOff>514349</xdr:colOff>
      <xdr:row>20</xdr:row>
      <xdr:rowOff>123825</xdr:rowOff>
    </xdr:to>
    <xdr:sp macro="" textlink="" fLocksText="0">
      <xdr:nvSpPr>
        <xdr:cNvPr id="3" name="TextBox 2">
          <a:extLst>
            <a:ext uri="{FF2B5EF4-FFF2-40B4-BE49-F238E27FC236}">
              <a16:creationId xmlns:a16="http://schemas.microsoft.com/office/drawing/2014/main" id="{E21DE9DC-E1E0-4507-9B9D-002CC1945140}"/>
            </a:ext>
          </a:extLst>
        </xdr:cNvPr>
        <xdr:cNvSpPr txBox="1"/>
      </xdr:nvSpPr>
      <xdr:spPr>
        <a:xfrm>
          <a:off x="419100" y="3619500"/>
          <a:ext cx="4429124" cy="238125"/>
        </a:xfrm>
        <a:prstGeom prst="rect">
          <a:avLst/>
        </a:prstGeom>
        <a:solidFill>
          <a:schemeClr val="tx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solidFill>
                <a:schemeClr val="bg1"/>
              </a:solidFill>
            </a:rPr>
            <a:t>North Site Alternative B</a:t>
          </a:r>
          <a:endParaRPr lang="en-US" sz="1100" b="1" baseline="0">
            <a:solidFill>
              <a:schemeClr val="bg1"/>
            </a:solidFill>
          </a:endParaRPr>
        </a:p>
        <a:p>
          <a:pPr algn="ctr"/>
          <a:endParaRPr lang="en-US" sz="1100" b="1">
            <a:solidFill>
              <a:schemeClr val="bg1"/>
            </a:solidFill>
          </a:endParaRPr>
        </a:p>
      </xdr:txBody>
    </xdr:sp>
    <xdr:clientData fLocksWithSheet="0"/>
  </xdr:twoCellAnchor>
  <xdr:twoCellAnchor>
    <xdr:from>
      <xdr:col>9</xdr:col>
      <xdr:colOff>571500</xdr:colOff>
      <xdr:row>5</xdr:row>
      <xdr:rowOff>27064</xdr:rowOff>
    </xdr:from>
    <xdr:to>
      <xdr:col>16</xdr:col>
      <xdr:colOff>208684</xdr:colOff>
      <xdr:row>18</xdr:row>
      <xdr:rowOff>155814</xdr:rowOff>
    </xdr:to>
    <xdr:pic>
      <xdr:nvPicPr>
        <xdr:cNvPr id="4" name="Picture 3" descr="South Site Alternative A - Preferred Alternative&#10;">
          <a:extLst>
            <a:ext uri="{FF2B5EF4-FFF2-40B4-BE49-F238E27FC236}">
              <a16:creationId xmlns:a16="http://schemas.microsoft.com/office/drawing/2014/main" id="{CFF9B7C4-FBBE-47EB-962A-7333C67D3A6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5943600" y="903364"/>
          <a:ext cx="3971059" cy="2605250"/>
        </a:xfrm>
        <a:prstGeom prst="rect">
          <a:avLst/>
        </a:prstGeom>
        <a:solidFill>
          <a:srgbClr val="000000">
            <a:shade val="95000"/>
          </a:srgbClr>
        </a:solidFill>
        <a:ln w="444500" cap="sq">
          <a:solidFill>
            <a:srgbClr val="000000"/>
          </a:solidFill>
          <a:miter lim="800000"/>
        </a:ln>
        <a:effectLst>
          <a:outerShdw blurRad="254000" dist="190500" dir="2700000" sy="90000" algn="bl" rotWithShape="0">
            <a:srgbClr val="000000">
              <a:alpha val="40000"/>
            </a:srgbClr>
          </a:outerShdw>
        </a:effectLst>
      </xdr:spPr>
    </xdr:pic>
    <xdr:clientData fLocksWithSheet="0"/>
  </xdr:twoCellAnchor>
  <xdr:twoCellAnchor>
    <xdr:from>
      <xdr:col>9</xdr:col>
      <xdr:colOff>409575</xdr:colOff>
      <xdr:row>19</xdr:row>
      <xdr:rowOff>38100</xdr:rowOff>
    </xdr:from>
    <xdr:to>
      <xdr:col>16</xdr:col>
      <xdr:colOff>504824</xdr:colOff>
      <xdr:row>20</xdr:row>
      <xdr:rowOff>85725</xdr:rowOff>
    </xdr:to>
    <xdr:sp macro="" textlink="" fLocksText="0">
      <xdr:nvSpPr>
        <xdr:cNvPr id="5" name="TextBox 4">
          <a:extLst>
            <a:ext uri="{FF2B5EF4-FFF2-40B4-BE49-F238E27FC236}">
              <a16:creationId xmlns:a16="http://schemas.microsoft.com/office/drawing/2014/main" id="{1967B694-6E00-4BDB-A94B-978B0E6DE135}"/>
            </a:ext>
          </a:extLst>
        </xdr:cNvPr>
        <xdr:cNvSpPr txBox="1"/>
      </xdr:nvSpPr>
      <xdr:spPr>
        <a:xfrm>
          <a:off x="5781675" y="3581400"/>
          <a:ext cx="4429124" cy="238125"/>
        </a:xfrm>
        <a:prstGeom prst="rect">
          <a:avLst/>
        </a:prstGeom>
        <a:solidFill>
          <a:schemeClr val="tx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solidFill>
                <a:schemeClr val="bg1"/>
              </a:solidFill>
            </a:rPr>
            <a:t>South Site Alternative A - Preferred Alternative</a:t>
          </a:r>
          <a:endParaRPr lang="en-US" sz="1100" b="1" baseline="0">
            <a:solidFill>
              <a:schemeClr val="bg1"/>
            </a:solidFill>
          </a:endParaRPr>
        </a:p>
        <a:p>
          <a:pPr algn="ctr"/>
          <a:endParaRPr lang="en-US" sz="1100" b="1">
            <a:solidFill>
              <a:schemeClr val="bg1"/>
            </a:solidFill>
          </a:endParaRPr>
        </a:p>
      </xdr:txBody>
    </xdr:sp>
    <xdr:clientData fLocksWithSheet="0"/>
  </xdr:twoCellAnchor>
</xdr:wsDr>
</file>

<file path=xl/drawings/drawing2.xml><?xml version="1.0" encoding="utf-8"?>
<xdr:wsDr xmlns:xdr="http://schemas.openxmlformats.org/drawingml/2006/spreadsheetDrawing" xmlns:a="http://schemas.openxmlformats.org/drawingml/2006/main">
  <xdr:twoCellAnchor>
    <xdr:from>
      <xdr:col>0</xdr:col>
      <xdr:colOff>600075</xdr:colOff>
      <xdr:row>5</xdr:row>
      <xdr:rowOff>70473</xdr:rowOff>
    </xdr:from>
    <xdr:to>
      <xdr:col>7</xdr:col>
      <xdr:colOff>237259</xdr:colOff>
      <xdr:row>19</xdr:row>
      <xdr:rowOff>169555</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0075" y="946773"/>
          <a:ext cx="3904384" cy="2766082"/>
        </a:xfrm>
        <a:prstGeom prst="rect">
          <a:avLst/>
        </a:prstGeom>
        <a:solidFill>
          <a:srgbClr val="000000">
            <a:shade val="95000"/>
          </a:srgbClr>
        </a:solidFill>
        <a:ln w="444500" cap="sq">
          <a:solidFill>
            <a:srgbClr val="000000"/>
          </a:solidFill>
          <a:miter lim="800000"/>
        </a:ln>
        <a:effectLst>
          <a:outerShdw blurRad="254000" dist="190500" dir="2700000" sy="90000" algn="bl" rotWithShape="0">
            <a:srgbClr val="000000">
              <a:alpha val="40000"/>
            </a:srgbClr>
          </a:outerShdw>
        </a:effectLst>
      </xdr:spPr>
    </xdr:pic>
    <xdr:clientData fLocksWithSheet="0"/>
  </xdr:twoCellAnchor>
  <xdr:twoCellAnchor>
    <xdr:from>
      <xdr:col>0</xdr:col>
      <xdr:colOff>400050</xdr:colOff>
      <xdr:row>20</xdr:row>
      <xdr:rowOff>76200</xdr:rowOff>
    </xdr:from>
    <xdr:to>
      <xdr:col>7</xdr:col>
      <xdr:colOff>495299</xdr:colOff>
      <xdr:row>21</xdr:row>
      <xdr:rowOff>123825</xdr:rowOff>
    </xdr:to>
    <xdr:sp macro="" textlink="" fLocksText="0">
      <xdr:nvSpPr>
        <xdr:cNvPr id="5" name="TextBox 4">
          <a:extLst>
            <a:ext uri="{FF2B5EF4-FFF2-40B4-BE49-F238E27FC236}">
              <a16:creationId xmlns:a16="http://schemas.microsoft.com/office/drawing/2014/main" id="{00000000-0008-0000-0200-000005000000}"/>
            </a:ext>
          </a:extLst>
        </xdr:cNvPr>
        <xdr:cNvSpPr txBox="1"/>
      </xdr:nvSpPr>
      <xdr:spPr>
        <a:xfrm>
          <a:off x="400050" y="3314700"/>
          <a:ext cx="3752849" cy="238125"/>
        </a:xfrm>
        <a:prstGeom prst="rect">
          <a:avLst/>
        </a:prstGeom>
        <a:solidFill>
          <a:schemeClr val="tx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solidFill>
                <a:schemeClr val="bg1"/>
              </a:solidFill>
            </a:rPr>
            <a:t>Right-click</a:t>
          </a:r>
          <a:r>
            <a:rPr lang="en-US" sz="1100" b="1" baseline="0">
              <a:solidFill>
                <a:schemeClr val="bg1"/>
              </a:solidFill>
            </a:rPr>
            <a:t> on picture above to change picture to photos of the project.</a:t>
          </a:r>
        </a:p>
        <a:p>
          <a:pPr algn="ctr"/>
          <a:endParaRPr lang="en-US" sz="1100" b="1">
            <a:solidFill>
              <a:schemeClr val="bg1"/>
            </a:solidFill>
          </a:endParaRPr>
        </a:p>
      </xdr:txBody>
    </xdr:sp>
    <xdr:clientData fLocksWithSheet="0"/>
  </xdr:twoCellAnchor>
  <xdr:twoCellAnchor>
    <xdr:from>
      <xdr:col>9</xdr:col>
      <xdr:colOff>600075</xdr:colOff>
      <xdr:row>5</xdr:row>
      <xdr:rowOff>70473</xdr:rowOff>
    </xdr:from>
    <xdr:to>
      <xdr:col>16</xdr:col>
      <xdr:colOff>237259</xdr:colOff>
      <xdr:row>19</xdr:row>
      <xdr:rowOff>169555</xdr:rowOff>
    </xdr:to>
    <xdr:pic>
      <xdr:nvPicPr>
        <xdr:cNvPr id="17" name="Picture 16">
          <a:extLst>
            <a:ext uri="{FF2B5EF4-FFF2-40B4-BE49-F238E27FC236}">
              <a16:creationId xmlns:a16="http://schemas.microsoft.com/office/drawing/2014/main" id="{00000000-0008-0000-0200-000011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0075" y="1022973"/>
          <a:ext cx="3904384" cy="2766082"/>
        </a:xfrm>
        <a:prstGeom prst="rect">
          <a:avLst/>
        </a:prstGeom>
        <a:solidFill>
          <a:srgbClr val="000000">
            <a:shade val="95000"/>
          </a:srgbClr>
        </a:solidFill>
        <a:ln w="444500" cap="sq">
          <a:solidFill>
            <a:srgbClr val="000000"/>
          </a:solidFill>
          <a:miter lim="800000"/>
        </a:ln>
        <a:effectLst>
          <a:outerShdw blurRad="254000" dist="190500" dir="2700000" sy="90000" algn="bl" rotWithShape="0">
            <a:srgbClr val="000000">
              <a:alpha val="40000"/>
            </a:srgbClr>
          </a:outerShdw>
        </a:effectLst>
      </xdr:spPr>
    </xdr:pic>
    <xdr:clientData fLocksWithSheet="0"/>
  </xdr:twoCellAnchor>
  <xdr:twoCellAnchor>
    <xdr:from>
      <xdr:col>9</xdr:col>
      <xdr:colOff>400050</xdr:colOff>
      <xdr:row>20</xdr:row>
      <xdr:rowOff>76200</xdr:rowOff>
    </xdr:from>
    <xdr:to>
      <xdr:col>16</xdr:col>
      <xdr:colOff>495299</xdr:colOff>
      <xdr:row>21</xdr:row>
      <xdr:rowOff>123825</xdr:rowOff>
    </xdr:to>
    <xdr:sp macro="" textlink="" fLocksText="0">
      <xdr:nvSpPr>
        <xdr:cNvPr id="18" name="TextBox 17">
          <a:extLst>
            <a:ext uri="{FF2B5EF4-FFF2-40B4-BE49-F238E27FC236}">
              <a16:creationId xmlns:a16="http://schemas.microsoft.com/office/drawing/2014/main" id="{00000000-0008-0000-0200-000012000000}"/>
            </a:ext>
          </a:extLst>
        </xdr:cNvPr>
        <xdr:cNvSpPr txBox="1"/>
      </xdr:nvSpPr>
      <xdr:spPr>
        <a:xfrm>
          <a:off x="400050" y="3886200"/>
          <a:ext cx="4362449" cy="238125"/>
        </a:xfrm>
        <a:prstGeom prst="rect">
          <a:avLst/>
        </a:prstGeom>
        <a:solidFill>
          <a:schemeClr val="tx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solidFill>
                <a:schemeClr val="bg1"/>
              </a:solidFill>
            </a:rPr>
            <a:t>Triple-click on this text to change the caption.</a:t>
          </a:r>
          <a:endParaRPr lang="en-US" sz="1100" b="1" baseline="0">
            <a:solidFill>
              <a:schemeClr val="bg1"/>
            </a:solidFill>
          </a:endParaRPr>
        </a:p>
        <a:p>
          <a:pPr algn="ctr"/>
          <a:endParaRPr lang="en-US" sz="1100" b="1">
            <a:solidFill>
              <a:schemeClr val="bg1"/>
            </a:solidFill>
          </a:endParaRPr>
        </a:p>
      </xdr:txBody>
    </xdr:sp>
    <xdr:clientData fLocksWithSheet="0"/>
  </xdr:twoCellAnchor>
  <xdr:twoCellAnchor>
    <xdr:from>
      <xdr:col>0</xdr:col>
      <xdr:colOff>600075</xdr:colOff>
      <xdr:row>26</xdr:row>
      <xdr:rowOff>70473</xdr:rowOff>
    </xdr:from>
    <xdr:to>
      <xdr:col>7</xdr:col>
      <xdr:colOff>237259</xdr:colOff>
      <xdr:row>40</xdr:row>
      <xdr:rowOff>169555</xdr:rowOff>
    </xdr:to>
    <xdr:pic>
      <xdr:nvPicPr>
        <xdr:cNvPr id="19" name="Picture 18">
          <a:extLst>
            <a:ext uri="{FF2B5EF4-FFF2-40B4-BE49-F238E27FC236}">
              <a16:creationId xmlns:a16="http://schemas.microsoft.com/office/drawing/2014/main" id="{00000000-0008-0000-0200-00001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00075" y="1022973"/>
          <a:ext cx="3904384" cy="2766082"/>
        </a:xfrm>
        <a:prstGeom prst="rect">
          <a:avLst/>
        </a:prstGeom>
        <a:solidFill>
          <a:srgbClr val="000000">
            <a:shade val="95000"/>
          </a:srgbClr>
        </a:solidFill>
        <a:ln w="444500" cap="sq">
          <a:solidFill>
            <a:srgbClr val="000000"/>
          </a:solidFill>
          <a:miter lim="800000"/>
        </a:ln>
        <a:effectLst>
          <a:outerShdw blurRad="254000" dist="190500" dir="2700000" sy="90000" algn="bl" rotWithShape="0">
            <a:srgbClr val="000000">
              <a:alpha val="40000"/>
            </a:srgbClr>
          </a:outerShdw>
        </a:effectLst>
      </xdr:spPr>
    </xdr:pic>
    <xdr:clientData fLocksWithSheet="0"/>
  </xdr:twoCellAnchor>
  <xdr:twoCellAnchor>
    <xdr:from>
      <xdr:col>0</xdr:col>
      <xdr:colOff>400050</xdr:colOff>
      <xdr:row>41</xdr:row>
      <xdr:rowOff>76200</xdr:rowOff>
    </xdr:from>
    <xdr:to>
      <xdr:col>7</xdr:col>
      <xdr:colOff>495299</xdr:colOff>
      <xdr:row>42</xdr:row>
      <xdr:rowOff>123825</xdr:rowOff>
    </xdr:to>
    <xdr:sp macro="" textlink="" fLocksText="0">
      <xdr:nvSpPr>
        <xdr:cNvPr id="20" name="TextBox 19">
          <a:extLst>
            <a:ext uri="{FF2B5EF4-FFF2-40B4-BE49-F238E27FC236}">
              <a16:creationId xmlns:a16="http://schemas.microsoft.com/office/drawing/2014/main" id="{00000000-0008-0000-0200-000014000000}"/>
            </a:ext>
          </a:extLst>
        </xdr:cNvPr>
        <xdr:cNvSpPr txBox="1"/>
      </xdr:nvSpPr>
      <xdr:spPr>
        <a:xfrm>
          <a:off x="400050" y="3886200"/>
          <a:ext cx="4362449" cy="238125"/>
        </a:xfrm>
        <a:prstGeom prst="rect">
          <a:avLst/>
        </a:prstGeom>
        <a:solidFill>
          <a:schemeClr val="tx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baseline="0">
              <a:solidFill>
                <a:schemeClr val="bg1"/>
              </a:solidFill>
            </a:rPr>
            <a:t>Picture caption here.</a:t>
          </a:r>
          <a:endParaRPr lang="en-US" sz="1100" b="1">
            <a:solidFill>
              <a:schemeClr val="bg1"/>
            </a:solidFill>
          </a:endParaRPr>
        </a:p>
      </xdr:txBody>
    </xdr:sp>
    <xdr:clientData fLocksWithSheet="0"/>
  </xdr:twoCellAnchor>
  <xdr:twoCellAnchor>
    <xdr:from>
      <xdr:col>9</xdr:col>
      <xdr:colOff>600075</xdr:colOff>
      <xdr:row>26</xdr:row>
      <xdr:rowOff>70473</xdr:rowOff>
    </xdr:from>
    <xdr:to>
      <xdr:col>16</xdr:col>
      <xdr:colOff>237259</xdr:colOff>
      <xdr:row>40</xdr:row>
      <xdr:rowOff>169555</xdr:rowOff>
    </xdr:to>
    <xdr:pic>
      <xdr:nvPicPr>
        <xdr:cNvPr id="21" name="Picture 20">
          <a:extLst>
            <a:ext uri="{FF2B5EF4-FFF2-40B4-BE49-F238E27FC236}">
              <a16:creationId xmlns:a16="http://schemas.microsoft.com/office/drawing/2014/main" id="{00000000-0008-0000-0200-00001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086475" y="1022973"/>
          <a:ext cx="3904384" cy="2766082"/>
        </a:xfrm>
        <a:prstGeom prst="rect">
          <a:avLst/>
        </a:prstGeom>
        <a:solidFill>
          <a:srgbClr val="000000">
            <a:shade val="95000"/>
          </a:srgbClr>
        </a:solidFill>
        <a:ln w="444500" cap="sq">
          <a:solidFill>
            <a:srgbClr val="000000"/>
          </a:solidFill>
          <a:miter lim="800000"/>
        </a:ln>
        <a:effectLst>
          <a:outerShdw blurRad="254000" dist="190500" dir="2700000" sy="90000" algn="bl" rotWithShape="0">
            <a:srgbClr val="000000">
              <a:alpha val="40000"/>
            </a:srgbClr>
          </a:outerShdw>
        </a:effectLst>
      </xdr:spPr>
    </xdr:pic>
    <xdr:clientData fLocksWithSheet="0"/>
  </xdr:twoCellAnchor>
  <xdr:twoCellAnchor>
    <xdr:from>
      <xdr:col>9</xdr:col>
      <xdr:colOff>400050</xdr:colOff>
      <xdr:row>41</xdr:row>
      <xdr:rowOff>76200</xdr:rowOff>
    </xdr:from>
    <xdr:to>
      <xdr:col>16</xdr:col>
      <xdr:colOff>495299</xdr:colOff>
      <xdr:row>42</xdr:row>
      <xdr:rowOff>123825</xdr:rowOff>
    </xdr:to>
    <xdr:sp macro="" textlink="" fLocksText="0">
      <xdr:nvSpPr>
        <xdr:cNvPr id="22" name="TextBox 21">
          <a:extLst>
            <a:ext uri="{FF2B5EF4-FFF2-40B4-BE49-F238E27FC236}">
              <a16:creationId xmlns:a16="http://schemas.microsoft.com/office/drawing/2014/main" id="{00000000-0008-0000-0200-000016000000}"/>
            </a:ext>
          </a:extLst>
        </xdr:cNvPr>
        <xdr:cNvSpPr txBox="1"/>
      </xdr:nvSpPr>
      <xdr:spPr>
        <a:xfrm>
          <a:off x="5886450" y="3886200"/>
          <a:ext cx="4362449" cy="238125"/>
        </a:xfrm>
        <a:prstGeom prst="rect">
          <a:avLst/>
        </a:prstGeom>
        <a:solidFill>
          <a:schemeClr val="tx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baseline="0">
              <a:solidFill>
                <a:schemeClr val="bg1"/>
              </a:solidFill>
            </a:rPr>
            <a:t>Picture caption here.</a:t>
          </a:r>
        </a:p>
        <a:p>
          <a:pPr algn="ctr"/>
          <a:endParaRPr lang="en-US" sz="1100" b="1">
            <a:solidFill>
              <a:schemeClr val="bg1"/>
            </a:solidFill>
          </a:endParaRPr>
        </a:p>
      </xdr:txBody>
    </xdr:sp>
    <xdr:clientData fLocksWithSheet="0"/>
  </xdr:twoCellAnchor>
  <xdr:twoCellAnchor>
    <xdr:from>
      <xdr:col>0</xdr:col>
      <xdr:colOff>600075</xdr:colOff>
      <xdr:row>47</xdr:row>
      <xdr:rowOff>70473</xdr:rowOff>
    </xdr:from>
    <xdr:to>
      <xdr:col>7</xdr:col>
      <xdr:colOff>237259</xdr:colOff>
      <xdr:row>61</xdr:row>
      <xdr:rowOff>169555</xdr:rowOff>
    </xdr:to>
    <xdr:pic>
      <xdr:nvPicPr>
        <xdr:cNvPr id="23" name="Picture 22">
          <a:extLst>
            <a:ext uri="{FF2B5EF4-FFF2-40B4-BE49-F238E27FC236}">
              <a16:creationId xmlns:a16="http://schemas.microsoft.com/office/drawing/2014/main" id="{00000000-0008-0000-0200-000017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0075" y="5213973"/>
          <a:ext cx="3904384" cy="2766082"/>
        </a:xfrm>
        <a:prstGeom prst="rect">
          <a:avLst/>
        </a:prstGeom>
        <a:solidFill>
          <a:srgbClr val="000000">
            <a:shade val="95000"/>
          </a:srgbClr>
        </a:solidFill>
        <a:ln w="444500" cap="sq">
          <a:solidFill>
            <a:srgbClr val="000000"/>
          </a:solidFill>
          <a:miter lim="800000"/>
        </a:ln>
        <a:effectLst>
          <a:outerShdw blurRad="254000" dist="190500" dir="2700000" sy="90000" algn="bl" rotWithShape="0">
            <a:srgbClr val="000000">
              <a:alpha val="40000"/>
            </a:srgbClr>
          </a:outerShdw>
        </a:effectLst>
      </xdr:spPr>
    </xdr:pic>
    <xdr:clientData fLocksWithSheet="0"/>
  </xdr:twoCellAnchor>
  <xdr:twoCellAnchor>
    <xdr:from>
      <xdr:col>0</xdr:col>
      <xdr:colOff>400050</xdr:colOff>
      <xdr:row>62</xdr:row>
      <xdr:rowOff>76200</xdr:rowOff>
    </xdr:from>
    <xdr:to>
      <xdr:col>7</xdr:col>
      <xdr:colOff>495299</xdr:colOff>
      <xdr:row>63</xdr:row>
      <xdr:rowOff>123825</xdr:rowOff>
    </xdr:to>
    <xdr:sp macro="" textlink="" fLocksText="0">
      <xdr:nvSpPr>
        <xdr:cNvPr id="24" name="TextBox 23">
          <a:extLst>
            <a:ext uri="{FF2B5EF4-FFF2-40B4-BE49-F238E27FC236}">
              <a16:creationId xmlns:a16="http://schemas.microsoft.com/office/drawing/2014/main" id="{00000000-0008-0000-0200-000018000000}"/>
            </a:ext>
          </a:extLst>
        </xdr:cNvPr>
        <xdr:cNvSpPr txBox="1"/>
      </xdr:nvSpPr>
      <xdr:spPr>
        <a:xfrm>
          <a:off x="400050" y="8077200"/>
          <a:ext cx="4362449" cy="238125"/>
        </a:xfrm>
        <a:prstGeom prst="rect">
          <a:avLst/>
        </a:prstGeom>
        <a:solidFill>
          <a:schemeClr val="tx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solidFill>
                <a:schemeClr val="bg1"/>
              </a:solidFill>
            </a:rPr>
            <a:t>Picture caption here.</a:t>
          </a:r>
          <a:endParaRPr lang="en-US" sz="1100" b="1" baseline="0">
            <a:solidFill>
              <a:schemeClr val="bg1"/>
            </a:solidFill>
          </a:endParaRPr>
        </a:p>
        <a:p>
          <a:pPr algn="ctr"/>
          <a:endParaRPr lang="en-US" sz="1100" b="1">
            <a:solidFill>
              <a:schemeClr val="bg1"/>
            </a:solidFill>
          </a:endParaRPr>
        </a:p>
      </xdr:txBody>
    </xdr:sp>
    <xdr:clientData fLocksWithSheet="0"/>
  </xdr:twoCellAnchor>
  <xdr:twoCellAnchor>
    <xdr:from>
      <xdr:col>9</xdr:col>
      <xdr:colOff>600075</xdr:colOff>
      <xdr:row>47</xdr:row>
      <xdr:rowOff>70473</xdr:rowOff>
    </xdr:from>
    <xdr:to>
      <xdr:col>16</xdr:col>
      <xdr:colOff>237259</xdr:colOff>
      <xdr:row>61</xdr:row>
      <xdr:rowOff>169555</xdr:rowOff>
    </xdr:to>
    <xdr:pic>
      <xdr:nvPicPr>
        <xdr:cNvPr id="25" name="Picture 24">
          <a:extLst>
            <a:ext uri="{FF2B5EF4-FFF2-40B4-BE49-F238E27FC236}">
              <a16:creationId xmlns:a16="http://schemas.microsoft.com/office/drawing/2014/main" id="{00000000-0008-0000-0200-000019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86475" y="5213973"/>
          <a:ext cx="3904384" cy="2766082"/>
        </a:xfrm>
        <a:prstGeom prst="rect">
          <a:avLst/>
        </a:prstGeom>
        <a:solidFill>
          <a:srgbClr val="000000">
            <a:shade val="95000"/>
          </a:srgbClr>
        </a:solidFill>
        <a:ln w="444500" cap="sq">
          <a:solidFill>
            <a:srgbClr val="000000"/>
          </a:solidFill>
          <a:miter lim="800000"/>
        </a:ln>
        <a:effectLst>
          <a:outerShdw blurRad="254000" dist="190500" dir="2700000" sy="90000" algn="bl" rotWithShape="0">
            <a:srgbClr val="000000">
              <a:alpha val="40000"/>
            </a:srgbClr>
          </a:outerShdw>
        </a:effectLst>
      </xdr:spPr>
    </xdr:pic>
    <xdr:clientData fLocksWithSheet="0"/>
  </xdr:twoCellAnchor>
  <xdr:twoCellAnchor>
    <xdr:from>
      <xdr:col>9</xdr:col>
      <xdr:colOff>400050</xdr:colOff>
      <xdr:row>62</xdr:row>
      <xdr:rowOff>76200</xdr:rowOff>
    </xdr:from>
    <xdr:to>
      <xdr:col>16</xdr:col>
      <xdr:colOff>495299</xdr:colOff>
      <xdr:row>63</xdr:row>
      <xdr:rowOff>123825</xdr:rowOff>
    </xdr:to>
    <xdr:sp macro="" textlink="" fLocksText="0">
      <xdr:nvSpPr>
        <xdr:cNvPr id="26" name="TextBox 25">
          <a:extLst>
            <a:ext uri="{FF2B5EF4-FFF2-40B4-BE49-F238E27FC236}">
              <a16:creationId xmlns:a16="http://schemas.microsoft.com/office/drawing/2014/main" id="{00000000-0008-0000-0200-00001A000000}"/>
            </a:ext>
          </a:extLst>
        </xdr:cNvPr>
        <xdr:cNvSpPr txBox="1"/>
      </xdr:nvSpPr>
      <xdr:spPr>
        <a:xfrm>
          <a:off x="5886450" y="8077200"/>
          <a:ext cx="4362449" cy="238125"/>
        </a:xfrm>
        <a:prstGeom prst="rect">
          <a:avLst/>
        </a:prstGeom>
        <a:solidFill>
          <a:schemeClr val="tx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solidFill>
                <a:schemeClr val="bg1"/>
              </a:solidFill>
            </a:rPr>
            <a:t>Picture caption here.</a:t>
          </a:r>
          <a:endParaRPr lang="en-US" sz="1100" b="1" baseline="0">
            <a:solidFill>
              <a:schemeClr val="bg1"/>
            </a:solidFill>
          </a:endParaRPr>
        </a:p>
        <a:p>
          <a:pPr algn="ctr"/>
          <a:endParaRPr lang="en-US" sz="1100" b="1">
            <a:solidFill>
              <a:schemeClr val="bg1"/>
            </a:solidFill>
          </a:endParaRPr>
        </a:p>
      </xdr:txBody>
    </xdr:sp>
    <xdr:clientData fLocksWithSheet="0"/>
  </xdr:twoCellAnchor>
  <xdr:twoCellAnchor>
    <xdr:from>
      <xdr:col>0</xdr:col>
      <xdr:colOff>600075</xdr:colOff>
      <xdr:row>68</xdr:row>
      <xdr:rowOff>70473</xdr:rowOff>
    </xdr:from>
    <xdr:to>
      <xdr:col>7</xdr:col>
      <xdr:colOff>237259</xdr:colOff>
      <xdr:row>82</xdr:row>
      <xdr:rowOff>169555</xdr:rowOff>
    </xdr:to>
    <xdr:pic>
      <xdr:nvPicPr>
        <xdr:cNvPr id="27" name="Picture 26">
          <a:extLst>
            <a:ext uri="{FF2B5EF4-FFF2-40B4-BE49-F238E27FC236}">
              <a16:creationId xmlns:a16="http://schemas.microsoft.com/office/drawing/2014/main" id="{00000000-0008-0000-0200-00001B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0075" y="9414498"/>
          <a:ext cx="3904384" cy="2766082"/>
        </a:xfrm>
        <a:prstGeom prst="rect">
          <a:avLst/>
        </a:prstGeom>
        <a:solidFill>
          <a:srgbClr val="000000">
            <a:shade val="95000"/>
          </a:srgbClr>
        </a:solidFill>
        <a:ln w="444500" cap="sq">
          <a:solidFill>
            <a:srgbClr val="000000"/>
          </a:solidFill>
          <a:miter lim="800000"/>
        </a:ln>
        <a:effectLst>
          <a:outerShdw blurRad="254000" dist="190500" dir="2700000" sy="90000" algn="bl" rotWithShape="0">
            <a:srgbClr val="000000">
              <a:alpha val="40000"/>
            </a:srgbClr>
          </a:outerShdw>
        </a:effectLst>
      </xdr:spPr>
    </xdr:pic>
    <xdr:clientData fLocksWithSheet="0"/>
  </xdr:twoCellAnchor>
  <xdr:twoCellAnchor>
    <xdr:from>
      <xdr:col>0</xdr:col>
      <xdr:colOff>400050</xdr:colOff>
      <xdr:row>83</xdr:row>
      <xdr:rowOff>76200</xdr:rowOff>
    </xdr:from>
    <xdr:to>
      <xdr:col>7</xdr:col>
      <xdr:colOff>495299</xdr:colOff>
      <xdr:row>84</xdr:row>
      <xdr:rowOff>123825</xdr:rowOff>
    </xdr:to>
    <xdr:sp macro="" textlink="" fLocksText="0">
      <xdr:nvSpPr>
        <xdr:cNvPr id="28" name="TextBox 27">
          <a:extLst>
            <a:ext uri="{FF2B5EF4-FFF2-40B4-BE49-F238E27FC236}">
              <a16:creationId xmlns:a16="http://schemas.microsoft.com/office/drawing/2014/main" id="{00000000-0008-0000-0200-00001C000000}"/>
            </a:ext>
          </a:extLst>
        </xdr:cNvPr>
        <xdr:cNvSpPr txBox="1"/>
      </xdr:nvSpPr>
      <xdr:spPr>
        <a:xfrm>
          <a:off x="400050" y="12277725"/>
          <a:ext cx="4362449" cy="238125"/>
        </a:xfrm>
        <a:prstGeom prst="rect">
          <a:avLst/>
        </a:prstGeom>
        <a:solidFill>
          <a:schemeClr val="tx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solidFill>
                <a:schemeClr val="bg1"/>
              </a:solidFill>
            </a:rPr>
            <a:t>Picture caption here.</a:t>
          </a:r>
          <a:endParaRPr lang="en-US" sz="1100" b="1" baseline="0">
            <a:solidFill>
              <a:schemeClr val="bg1"/>
            </a:solidFill>
          </a:endParaRPr>
        </a:p>
        <a:p>
          <a:pPr algn="ctr"/>
          <a:endParaRPr lang="en-US" sz="1100" b="1">
            <a:solidFill>
              <a:schemeClr val="bg1"/>
            </a:solidFill>
          </a:endParaRPr>
        </a:p>
      </xdr:txBody>
    </xdr:sp>
    <xdr:clientData fLocksWithSheet="0"/>
  </xdr:twoCellAnchor>
  <xdr:twoCellAnchor>
    <xdr:from>
      <xdr:col>9</xdr:col>
      <xdr:colOff>600075</xdr:colOff>
      <xdr:row>68</xdr:row>
      <xdr:rowOff>70473</xdr:rowOff>
    </xdr:from>
    <xdr:to>
      <xdr:col>16</xdr:col>
      <xdr:colOff>237259</xdr:colOff>
      <xdr:row>82</xdr:row>
      <xdr:rowOff>169555</xdr:rowOff>
    </xdr:to>
    <xdr:pic>
      <xdr:nvPicPr>
        <xdr:cNvPr id="29" name="Picture 28">
          <a:extLst>
            <a:ext uri="{FF2B5EF4-FFF2-40B4-BE49-F238E27FC236}">
              <a16:creationId xmlns:a16="http://schemas.microsoft.com/office/drawing/2014/main" id="{00000000-0008-0000-0200-00001D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86475" y="9414498"/>
          <a:ext cx="3904384" cy="2766082"/>
        </a:xfrm>
        <a:prstGeom prst="rect">
          <a:avLst/>
        </a:prstGeom>
        <a:solidFill>
          <a:srgbClr val="000000">
            <a:shade val="95000"/>
          </a:srgbClr>
        </a:solidFill>
        <a:ln w="444500" cap="sq">
          <a:solidFill>
            <a:srgbClr val="000000"/>
          </a:solidFill>
          <a:miter lim="800000"/>
        </a:ln>
        <a:effectLst>
          <a:outerShdw blurRad="254000" dist="190500" dir="2700000" sy="90000" algn="bl" rotWithShape="0">
            <a:srgbClr val="000000">
              <a:alpha val="40000"/>
            </a:srgbClr>
          </a:outerShdw>
        </a:effectLst>
      </xdr:spPr>
    </xdr:pic>
    <xdr:clientData fLocksWithSheet="0"/>
  </xdr:twoCellAnchor>
  <xdr:twoCellAnchor>
    <xdr:from>
      <xdr:col>9</xdr:col>
      <xdr:colOff>400050</xdr:colOff>
      <xdr:row>83</xdr:row>
      <xdr:rowOff>76200</xdr:rowOff>
    </xdr:from>
    <xdr:to>
      <xdr:col>16</xdr:col>
      <xdr:colOff>495299</xdr:colOff>
      <xdr:row>84</xdr:row>
      <xdr:rowOff>123825</xdr:rowOff>
    </xdr:to>
    <xdr:sp macro="" textlink="" fLocksText="0">
      <xdr:nvSpPr>
        <xdr:cNvPr id="30" name="TextBox 29">
          <a:extLst>
            <a:ext uri="{FF2B5EF4-FFF2-40B4-BE49-F238E27FC236}">
              <a16:creationId xmlns:a16="http://schemas.microsoft.com/office/drawing/2014/main" id="{00000000-0008-0000-0200-00001E000000}"/>
            </a:ext>
          </a:extLst>
        </xdr:cNvPr>
        <xdr:cNvSpPr txBox="1"/>
      </xdr:nvSpPr>
      <xdr:spPr>
        <a:xfrm>
          <a:off x="5886450" y="12277725"/>
          <a:ext cx="4362449" cy="238125"/>
        </a:xfrm>
        <a:prstGeom prst="rect">
          <a:avLst/>
        </a:prstGeom>
        <a:solidFill>
          <a:schemeClr val="tx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solidFill>
                <a:schemeClr val="bg1"/>
              </a:solidFill>
            </a:rPr>
            <a:t>image credit: www.bownegroup.com</a:t>
          </a:r>
          <a:endParaRPr lang="en-US" sz="1100" b="1" baseline="0">
            <a:solidFill>
              <a:schemeClr val="bg1"/>
            </a:solidFill>
          </a:endParaRPr>
        </a:p>
        <a:p>
          <a:pPr algn="ctr"/>
          <a:endParaRPr lang="en-US" sz="1100" b="1">
            <a:solidFill>
              <a:schemeClr val="bg1"/>
            </a:solidFill>
          </a:endParaRPr>
        </a:p>
      </xdr:txBody>
    </xdr:sp>
    <xdr:clientData fLocksWithSheet="0"/>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mauricep\AppData\Local\Microsoft\Windows\Temporary%20Internet%20Files\Content.Outlook\RH3DCFLT\C-100%20Tests\C-100(2014)%20Test%20Wenatchee%20Valley.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batesctc-my.sharepoint.com/Major%20Project%20Status%20Reports/2021%20MPSR/Jun%202021/Ready%20to%20post%20online/Excel%20files/40000130-btc-fire-service-jun202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ofm.wa.gov/budget/capitalforms/finalprojectcloseou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A. Acquisition"/>
      <sheetName val="B. Consultant Services"/>
      <sheetName val="C. Construction Contracts"/>
      <sheetName val="D. Equipment"/>
      <sheetName val="E. Artwork"/>
      <sheetName val="F. Project Management"/>
      <sheetName val="G. Other Costs"/>
      <sheetName val="Data Tables"/>
    </sheetNames>
    <sheetDataSet>
      <sheetData sheetId="0" refreshError="1"/>
      <sheetData sheetId="1">
        <row r="12">
          <cell r="C12">
            <v>0</v>
          </cell>
          <cell r="F12">
            <v>0</v>
          </cell>
        </row>
      </sheetData>
      <sheetData sheetId="2">
        <row r="52">
          <cell r="C52">
            <v>1191557.1799999997</v>
          </cell>
          <cell r="F52">
            <v>1246177</v>
          </cell>
        </row>
      </sheetData>
      <sheetData sheetId="3">
        <row r="76">
          <cell r="C76">
            <v>8544738.4000000004</v>
          </cell>
          <cell r="F76">
            <v>9030116</v>
          </cell>
        </row>
      </sheetData>
      <sheetData sheetId="4">
        <row r="20">
          <cell r="C20">
            <v>460700</v>
          </cell>
          <cell r="F20">
            <v>487698</v>
          </cell>
        </row>
      </sheetData>
      <sheetData sheetId="5">
        <row r="8">
          <cell r="C8">
            <v>0</v>
          </cell>
          <cell r="F8">
            <v>0</v>
          </cell>
        </row>
      </sheetData>
      <sheetData sheetId="6">
        <row r="8">
          <cell r="C8">
            <v>395563.75874000008</v>
          </cell>
          <cell r="F8">
            <v>418744</v>
          </cell>
        </row>
      </sheetData>
      <sheetData sheetId="7">
        <row r="10">
          <cell r="C10">
            <v>125000</v>
          </cell>
          <cell r="F10">
            <v>131150</v>
          </cell>
        </row>
      </sheetData>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QuickStartGuide"/>
      <sheetName val="Major Project Report"/>
      <sheetName val="Photo Gallery"/>
      <sheetName val="Lists"/>
    </sheetNames>
    <sheetDataSet>
      <sheetData sheetId="0" refreshError="1"/>
      <sheetData sheetId="1"/>
      <sheetData sheetId="2"/>
      <sheetData sheetId="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Sheet2"/>
      <sheetName val="Sheet3"/>
    </sheetNames>
    <sheetDataSet>
      <sheetData sheetId="0"/>
      <sheetData sheetId="1">
        <row r="12">
          <cell r="D12" t="str">
            <v>Design/Bid/Build</v>
          </cell>
        </row>
        <row r="13">
          <cell r="D13" t="str">
            <v>GC/CM</v>
          </cell>
        </row>
        <row r="14">
          <cell r="D14" t="str">
            <v>Design/Build</v>
          </cell>
        </row>
        <row r="15">
          <cell r="D15" t="str">
            <v>Other</v>
          </cell>
        </row>
      </sheetData>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ofm.wa.gov/budget/contacts/default.asp"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robert.roehl@batestech.edu" TargetMode="External"/><Relationship Id="rId1" Type="http://schemas.openxmlformats.org/officeDocument/2006/relationships/hyperlink" Target="mailto:christine.winskill@batestech.edu"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50"/>
  <sheetViews>
    <sheetView showGridLines="0" topLeftCell="A28" workbookViewId="0">
      <selection activeCell="C45" sqref="C45:K49"/>
    </sheetView>
  </sheetViews>
  <sheetFormatPr defaultRowHeight="15" x14ac:dyDescent="0.25"/>
  <cols>
    <col min="1" max="1" width="1.5703125" customWidth="1"/>
    <col min="2" max="2" width="2.85546875" customWidth="1"/>
    <col min="3" max="3" width="15.5703125" customWidth="1"/>
    <col min="12" max="12" width="1.5703125" customWidth="1"/>
  </cols>
  <sheetData>
    <row r="1" spans="1:12" ht="21.75" thickTop="1" x14ac:dyDescent="0.35">
      <c r="A1" s="54"/>
      <c r="B1" s="133" t="s">
        <v>0</v>
      </c>
      <c r="C1" s="133"/>
      <c r="D1" s="133"/>
      <c r="E1" s="133"/>
      <c r="F1" s="133"/>
      <c r="G1" s="133"/>
      <c r="H1" s="133"/>
      <c r="I1" s="133"/>
      <c r="J1" s="133"/>
      <c r="K1" s="133"/>
      <c r="L1" s="55"/>
    </row>
    <row r="2" spans="1:12" ht="21.75" thickBot="1" x14ac:dyDescent="0.4">
      <c r="A2" s="91"/>
      <c r="B2" s="134" t="s">
        <v>1</v>
      </c>
      <c r="C2" s="134"/>
      <c r="D2" s="134"/>
      <c r="E2" s="134"/>
      <c r="F2" s="134"/>
      <c r="G2" s="134"/>
      <c r="H2" s="134"/>
      <c r="I2" s="134"/>
      <c r="J2" s="134"/>
      <c r="K2" s="134"/>
      <c r="L2" s="93"/>
    </row>
    <row r="3" spans="1:12" ht="15.75" thickTop="1" x14ac:dyDescent="0.25"/>
    <row r="4" spans="1:12" ht="15.75" x14ac:dyDescent="0.25">
      <c r="B4" s="123" t="s">
        <v>2</v>
      </c>
      <c r="C4" s="13"/>
      <c r="D4" s="13"/>
      <c r="E4" s="13"/>
      <c r="F4" s="13"/>
      <c r="G4" s="13"/>
      <c r="H4" s="13"/>
      <c r="I4" s="13"/>
      <c r="J4" s="13"/>
      <c r="K4" s="14"/>
    </row>
    <row r="5" spans="1:12" ht="15.75" customHeight="1" x14ac:dyDescent="0.25">
      <c r="B5" s="135" t="s">
        <v>3</v>
      </c>
      <c r="C5" s="131"/>
      <c r="D5" s="131"/>
      <c r="E5" s="131"/>
      <c r="F5" s="131"/>
      <c r="G5" s="131"/>
      <c r="H5" s="131"/>
      <c r="I5" s="131"/>
      <c r="J5" s="131"/>
      <c r="K5" s="132"/>
    </row>
    <row r="6" spans="1:12" x14ac:dyDescent="0.25">
      <c r="B6" s="135"/>
      <c r="C6" s="131"/>
      <c r="D6" s="131"/>
      <c r="E6" s="131"/>
      <c r="F6" s="131"/>
      <c r="G6" s="131"/>
      <c r="H6" s="131"/>
      <c r="I6" s="131"/>
      <c r="J6" s="131"/>
      <c r="K6" s="132"/>
    </row>
    <row r="7" spans="1:12" x14ac:dyDescent="0.25">
      <c r="B7" s="135"/>
      <c r="C7" s="131"/>
      <c r="D7" s="131"/>
      <c r="E7" s="131"/>
      <c r="F7" s="131"/>
      <c r="G7" s="131"/>
      <c r="H7" s="131"/>
      <c r="I7" s="131"/>
      <c r="J7" s="131"/>
      <c r="K7" s="132"/>
    </row>
    <row r="8" spans="1:12" x14ac:dyDescent="0.25">
      <c r="B8" s="135"/>
      <c r="C8" s="131"/>
      <c r="D8" s="131"/>
      <c r="E8" s="131"/>
      <c r="F8" s="131"/>
      <c r="G8" s="131"/>
      <c r="H8" s="131"/>
      <c r="I8" s="131"/>
      <c r="J8" s="131"/>
      <c r="K8" s="132"/>
    </row>
    <row r="9" spans="1:12" x14ac:dyDescent="0.25">
      <c r="B9" s="135"/>
      <c r="C9" s="131"/>
      <c r="D9" s="131"/>
      <c r="E9" s="131"/>
      <c r="F9" s="131"/>
      <c r="G9" s="131"/>
      <c r="H9" s="131"/>
      <c r="I9" s="131"/>
      <c r="J9" s="131"/>
      <c r="K9" s="132"/>
    </row>
    <row r="10" spans="1:12" ht="9" customHeight="1" x14ac:dyDescent="0.25">
      <c r="B10" s="135"/>
      <c r="C10" s="131"/>
      <c r="D10" s="131"/>
      <c r="E10" s="131"/>
      <c r="F10" s="131"/>
      <c r="G10" s="131"/>
      <c r="H10" s="131"/>
      <c r="I10" s="131"/>
      <c r="J10" s="131"/>
      <c r="K10" s="132"/>
    </row>
    <row r="11" spans="1:12" x14ac:dyDescent="0.25">
      <c r="B11" s="135" t="s">
        <v>4</v>
      </c>
      <c r="C11" s="131"/>
      <c r="D11" s="131"/>
      <c r="E11" s="131"/>
      <c r="F11" s="131"/>
      <c r="G11" s="131"/>
      <c r="H11" s="131"/>
      <c r="I11" s="131"/>
      <c r="J11" s="131"/>
      <c r="K11" s="132"/>
    </row>
    <row r="12" spans="1:12" x14ac:dyDescent="0.25">
      <c r="B12" s="135"/>
      <c r="C12" s="131"/>
      <c r="D12" s="131"/>
      <c r="E12" s="131"/>
      <c r="F12" s="131"/>
      <c r="G12" s="131"/>
      <c r="H12" s="131"/>
      <c r="I12" s="131"/>
      <c r="J12" s="131"/>
      <c r="K12" s="132"/>
    </row>
    <row r="13" spans="1:12" x14ac:dyDescent="0.25">
      <c r="B13" s="135"/>
      <c r="C13" s="131"/>
      <c r="D13" s="131"/>
      <c r="E13" s="131"/>
      <c r="F13" s="131"/>
      <c r="G13" s="131"/>
      <c r="H13" s="131"/>
      <c r="I13" s="131"/>
      <c r="J13" s="131"/>
      <c r="K13" s="132"/>
    </row>
    <row r="14" spans="1:12" x14ac:dyDescent="0.25">
      <c r="B14" s="135"/>
      <c r="C14" s="131"/>
      <c r="D14" s="131"/>
      <c r="E14" s="131"/>
      <c r="F14" s="131"/>
      <c r="G14" s="131"/>
      <c r="H14" s="131"/>
      <c r="I14" s="131"/>
      <c r="J14" s="131"/>
      <c r="K14" s="132"/>
    </row>
    <row r="15" spans="1:12" x14ac:dyDescent="0.25">
      <c r="B15" s="135"/>
      <c r="C15" s="131"/>
      <c r="D15" s="131"/>
      <c r="E15" s="131"/>
      <c r="F15" s="131"/>
      <c r="G15" s="131"/>
      <c r="H15" s="131"/>
      <c r="I15" s="131"/>
      <c r="J15" s="131"/>
      <c r="K15" s="132"/>
    </row>
    <row r="16" spans="1:12" x14ac:dyDescent="0.25">
      <c r="B16" s="135"/>
      <c r="C16" s="131"/>
      <c r="D16" s="131"/>
      <c r="E16" s="131"/>
      <c r="F16" s="131"/>
      <c r="G16" s="131"/>
      <c r="H16" s="131"/>
      <c r="I16" s="131"/>
      <c r="J16" s="131"/>
      <c r="K16" s="132"/>
    </row>
    <row r="17" spans="2:11" ht="9" customHeight="1" x14ac:dyDescent="0.25">
      <c r="B17" s="15"/>
      <c r="K17" s="16"/>
    </row>
    <row r="18" spans="2:11" ht="15" customHeight="1" x14ac:dyDescent="0.25">
      <c r="B18" s="135" t="s">
        <v>5</v>
      </c>
      <c r="C18" s="131"/>
      <c r="D18" s="131"/>
      <c r="E18" s="131"/>
      <c r="F18" s="131"/>
      <c r="G18" s="131"/>
      <c r="H18" s="131"/>
      <c r="I18" s="131"/>
      <c r="J18" s="131"/>
      <c r="K18" s="132"/>
    </row>
    <row r="19" spans="2:11" x14ac:dyDescent="0.25">
      <c r="B19" s="135"/>
      <c r="C19" s="131"/>
      <c r="D19" s="131"/>
      <c r="E19" s="131"/>
      <c r="F19" s="131"/>
      <c r="G19" s="131"/>
      <c r="H19" s="131"/>
      <c r="I19" s="131"/>
      <c r="J19" s="131"/>
      <c r="K19" s="132"/>
    </row>
    <row r="20" spans="2:11" x14ac:dyDescent="0.25">
      <c r="B20" s="135"/>
      <c r="C20" s="131"/>
      <c r="D20" s="131"/>
      <c r="E20" s="131"/>
      <c r="F20" s="131"/>
      <c r="G20" s="131"/>
      <c r="H20" s="131"/>
      <c r="I20" s="131"/>
      <c r="J20" s="131"/>
      <c r="K20" s="132"/>
    </row>
    <row r="21" spans="2:11" ht="9" customHeight="1" x14ac:dyDescent="0.25">
      <c r="B21" s="136"/>
      <c r="C21" s="137"/>
      <c r="D21" s="137"/>
      <c r="E21" s="137"/>
      <c r="F21" s="137"/>
      <c r="G21" s="137"/>
      <c r="H21" s="137"/>
      <c r="I21" s="137"/>
      <c r="J21" s="137"/>
      <c r="K21" s="138"/>
    </row>
    <row r="23" spans="2:11" ht="15.75" x14ac:dyDescent="0.25">
      <c r="B23" s="123" t="s">
        <v>6</v>
      </c>
      <c r="C23" s="13"/>
      <c r="D23" s="13"/>
      <c r="E23" s="13"/>
      <c r="F23" s="13"/>
      <c r="G23" s="13"/>
      <c r="H23" s="13"/>
      <c r="I23" s="13"/>
      <c r="J23" s="13"/>
      <c r="K23" s="14"/>
    </row>
    <row r="24" spans="2:11" x14ac:dyDescent="0.25">
      <c r="B24" s="135" t="s">
        <v>7</v>
      </c>
      <c r="C24" s="131"/>
      <c r="D24" s="131"/>
      <c r="E24" s="131"/>
      <c r="F24" s="131"/>
      <c r="G24" s="131"/>
      <c r="H24" s="131"/>
      <c r="I24" s="131"/>
      <c r="J24" s="131"/>
      <c r="K24" s="132"/>
    </row>
    <row r="25" spans="2:11" x14ac:dyDescent="0.25">
      <c r="B25" s="135"/>
      <c r="C25" s="131"/>
      <c r="D25" s="131"/>
      <c r="E25" s="131"/>
      <c r="F25" s="131"/>
      <c r="G25" s="131"/>
      <c r="H25" s="131"/>
      <c r="I25" s="131"/>
      <c r="J25" s="131"/>
      <c r="K25" s="132"/>
    </row>
    <row r="26" spans="2:11" x14ac:dyDescent="0.25">
      <c r="B26" s="135"/>
      <c r="C26" s="131"/>
      <c r="D26" s="131"/>
      <c r="E26" s="131"/>
      <c r="F26" s="131"/>
      <c r="G26" s="131"/>
      <c r="H26" s="131"/>
      <c r="I26" s="131"/>
      <c r="J26" s="131"/>
      <c r="K26" s="132"/>
    </row>
    <row r="27" spans="2:11" x14ac:dyDescent="0.25">
      <c r="B27" s="135"/>
      <c r="C27" s="131"/>
      <c r="D27" s="131"/>
      <c r="E27" s="131"/>
      <c r="F27" s="131"/>
      <c r="G27" s="131"/>
      <c r="H27" s="131"/>
      <c r="I27" s="131"/>
      <c r="J27" s="131"/>
      <c r="K27" s="132"/>
    </row>
    <row r="28" spans="2:11" ht="9" customHeight="1" x14ac:dyDescent="0.25">
      <c r="B28" s="15"/>
      <c r="K28" s="16"/>
    </row>
    <row r="29" spans="2:11" x14ac:dyDescent="0.25">
      <c r="B29" s="139" t="s">
        <v>8</v>
      </c>
      <c r="C29" s="140"/>
      <c r="D29" s="140"/>
      <c r="E29" s="140"/>
      <c r="F29" s="140"/>
      <c r="G29" s="140"/>
      <c r="H29" s="140"/>
      <c r="I29" s="140"/>
      <c r="J29" s="140"/>
      <c r="K29" s="141"/>
    </row>
    <row r="30" spans="2:11" ht="9.75" customHeight="1" x14ac:dyDescent="0.25">
      <c r="B30" s="18"/>
      <c r="C30" s="19"/>
      <c r="D30" s="19"/>
      <c r="E30" s="19"/>
      <c r="F30" s="19"/>
      <c r="G30" s="19"/>
      <c r="H30" s="19"/>
      <c r="I30" s="19"/>
      <c r="J30" s="19"/>
      <c r="K30" s="20"/>
    </row>
    <row r="31" spans="2:11" ht="9" customHeight="1" x14ac:dyDescent="0.25"/>
    <row r="32" spans="2:11" ht="15.75" x14ac:dyDescent="0.25">
      <c r="B32" s="123" t="s">
        <v>9</v>
      </c>
      <c r="C32" s="13"/>
      <c r="D32" s="13"/>
      <c r="E32" s="13"/>
      <c r="F32" s="13"/>
      <c r="G32" s="13"/>
      <c r="H32" s="13"/>
      <c r="I32" s="13"/>
      <c r="J32" s="13"/>
      <c r="K32" s="14"/>
    </row>
    <row r="33" spans="2:11" x14ac:dyDescent="0.25">
      <c r="B33" s="15" t="s">
        <v>10</v>
      </c>
      <c r="C33" t="s">
        <v>11</v>
      </c>
      <c r="K33" s="16"/>
    </row>
    <row r="34" spans="2:11" ht="15" customHeight="1" x14ac:dyDescent="0.25">
      <c r="B34" s="15" t="s">
        <v>12</v>
      </c>
      <c r="C34" s="131" t="s">
        <v>13</v>
      </c>
      <c r="D34" s="131"/>
      <c r="E34" s="131"/>
      <c r="F34" s="131"/>
      <c r="G34" s="131"/>
      <c r="H34" s="131"/>
      <c r="I34" s="131"/>
      <c r="J34" s="131"/>
      <c r="K34" s="132"/>
    </row>
    <row r="35" spans="2:11" x14ac:dyDescent="0.25">
      <c r="B35" s="128"/>
      <c r="C35" s="131"/>
      <c r="D35" s="131"/>
      <c r="E35" s="131"/>
      <c r="F35" s="131"/>
      <c r="G35" s="131"/>
      <c r="H35" s="131"/>
      <c r="I35" s="131"/>
      <c r="J35" s="131"/>
      <c r="K35" s="132"/>
    </row>
    <row r="36" spans="2:11" x14ac:dyDescent="0.25">
      <c r="B36" s="128"/>
      <c r="C36" s="131"/>
      <c r="D36" s="131"/>
      <c r="E36" s="131"/>
      <c r="F36" s="131"/>
      <c r="G36" s="131"/>
      <c r="H36" s="131"/>
      <c r="I36" s="131"/>
      <c r="J36" s="131"/>
      <c r="K36" s="132"/>
    </row>
    <row r="37" spans="2:11" ht="15" customHeight="1" x14ac:dyDescent="0.25">
      <c r="B37" s="15" t="s">
        <v>14</v>
      </c>
      <c r="C37" s="131" t="s">
        <v>15</v>
      </c>
      <c r="D37" s="131"/>
      <c r="E37" s="131"/>
      <c r="F37" s="131"/>
      <c r="G37" s="131"/>
      <c r="H37" s="131"/>
      <c r="I37" s="131"/>
      <c r="J37" s="131"/>
      <c r="K37" s="132"/>
    </row>
    <row r="38" spans="2:11" x14ac:dyDescent="0.25">
      <c r="B38" s="15"/>
      <c r="C38" s="131"/>
      <c r="D38" s="131"/>
      <c r="E38" s="131"/>
      <c r="F38" s="131"/>
      <c r="G38" s="131"/>
      <c r="H38" s="131"/>
      <c r="I38" s="131"/>
      <c r="J38" s="131"/>
      <c r="K38" s="132"/>
    </row>
    <row r="39" spans="2:11" x14ac:dyDescent="0.25">
      <c r="B39" s="15"/>
      <c r="C39" s="131"/>
      <c r="D39" s="131"/>
      <c r="E39" s="131"/>
      <c r="F39" s="131"/>
      <c r="G39" s="131"/>
      <c r="H39" s="131"/>
      <c r="I39" s="131"/>
      <c r="J39" s="131"/>
      <c r="K39" s="132"/>
    </row>
    <row r="40" spans="2:11" ht="15" customHeight="1" x14ac:dyDescent="0.25">
      <c r="B40" s="15" t="s">
        <v>16</v>
      </c>
      <c r="C40" s="131" t="s">
        <v>17</v>
      </c>
      <c r="D40" s="131"/>
      <c r="E40" s="131"/>
      <c r="F40" s="131"/>
      <c r="G40" s="131"/>
      <c r="H40" s="131"/>
      <c r="I40" s="131"/>
      <c r="J40" s="131"/>
      <c r="K40" s="132"/>
    </row>
    <row r="41" spans="2:11" x14ac:dyDescent="0.25">
      <c r="B41" s="15"/>
      <c r="C41" s="131"/>
      <c r="D41" s="131"/>
      <c r="E41" s="131"/>
      <c r="F41" s="131"/>
      <c r="G41" s="131"/>
      <c r="H41" s="131"/>
      <c r="I41" s="131"/>
      <c r="J41" s="131"/>
      <c r="K41" s="132"/>
    </row>
    <row r="42" spans="2:11" x14ac:dyDescent="0.25">
      <c r="B42" s="15"/>
      <c r="C42" s="131"/>
      <c r="D42" s="131"/>
      <c r="E42" s="131"/>
      <c r="F42" s="131"/>
      <c r="G42" s="131"/>
      <c r="H42" s="131"/>
      <c r="I42" s="131"/>
      <c r="J42" s="131"/>
      <c r="K42" s="132"/>
    </row>
    <row r="43" spans="2:11" ht="15" customHeight="1" x14ac:dyDescent="0.25">
      <c r="B43" s="15" t="s">
        <v>18</v>
      </c>
      <c r="C43" s="131" t="s">
        <v>19</v>
      </c>
      <c r="D43" s="131"/>
      <c r="E43" s="131"/>
      <c r="F43" s="131"/>
      <c r="G43" s="131"/>
      <c r="H43" s="131"/>
      <c r="I43" s="131"/>
      <c r="J43" s="131"/>
      <c r="K43" s="132"/>
    </row>
    <row r="44" spans="2:11" x14ac:dyDescent="0.25">
      <c r="B44" s="15"/>
      <c r="C44" s="131"/>
      <c r="D44" s="131"/>
      <c r="E44" s="131"/>
      <c r="F44" s="131"/>
      <c r="G44" s="131"/>
      <c r="H44" s="131"/>
      <c r="I44" s="131"/>
      <c r="J44" s="131"/>
      <c r="K44" s="132"/>
    </row>
    <row r="45" spans="2:11" ht="15" customHeight="1" x14ac:dyDescent="0.25">
      <c r="B45" s="15" t="s">
        <v>20</v>
      </c>
      <c r="C45" s="131" t="s">
        <v>21</v>
      </c>
      <c r="D45" s="131"/>
      <c r="E45" s="131"/>
      <c r="F45" s="131"/>
      <c r="G45" s="131"/>
      <c r="H45" s="131"/>
      <c r="I45" s="131"/>
      <c r="J45" s="131"/>
      <c r="K45" s="132"/>
    </row>
    <row r="46" spans="2:11" x14ac:dyDescent="0.25">
      <c r="B46" s="15"/>
      <c r="C46" s="131"/>
      <c r="D46" s="131"/>
      <c r="E46" s="131"/>
      <c r="F46" s="131"/>
      <c r="G46" s="131"/>
      <c r="H46" s="131"/>
      <c r="I46" s="131"/>
      <c r="J46" s="131"/>
      <c r="K46" s="132"/>
    </row>
    <row r="47" spans="2:11" x14ac:dyDescent="0.25">
      <c r="B47" s="15"/>
      <c r="C47" s="131"/>
      <c r="D47" s="131"/>
      <c r="E47" s="131"/>
      <c r="F47" s="131"/>
      <c r="G47" s="131"/>
      <c r="H47" s="131"/>
      <c r="I47" s="131"/>
      <c r="J47" s="131"/>
      <c r="K47" s="132"/>
    </row>
    <row r="48" spans="2:11" x14ac:dyDescent="0.25">
      <c r="B48" s="15"/>
      <c r="C48" s="131"/>
      <c r="D48" s="131"/>
      <c r="E48" s="131"/>
      <c r="F48" s="131"/>
      <c r="G48" s="131"/>
      <c r="H48" s="131"/>
      <c r="I48" s="131"/>
      <c r="J48" s="131"/>
      <c r="K48" s="132"/>
    </row>
    <row r="49" spans="2:11" x14ac:dyDescent="0.25">
      <c r="B49" s="15"/>
      <c r="C49" s="131"/>
      <c r="D49" s="131"/>
      <c r="E49" s="131"/>
      <c r="F49" s="131"/>
      <c r="G49" s="131"/>
      <c r="H49" s="131"/>
      <c r="I49" s="131"/>
      <c r="J49" s="131"/>
      <c r="K49" s="132"/>
    </row>
    <row r="50" spans="2:11" ht="7.5" customHeight="1" x14ac:dyDescent="0.25">
      <c r="B50" s="18"/>
      <c r="C50" s="19"/>
      <c r="D50" s="19"/>
      <c r="E50" s="19"/>
      <c r="F50" s="19"/>
      <c r="G50" s="19"/>
      <c r="H50" s="19"/>
      <c r="I50" s="19"/>
      <c r="J50" s="19"/>
      <c r="K50" s="20"/>
    </row>
  </sheetData>
  <sheetProtection password="E721" sheet="1" objects="1" scenarios="1"/>
  <mergeCells count="12">
    <mergeCell ref="C43:K44"/>
    <mergeCell ref="C45:K49"/>
    <mergeCell ref="B1:K1"/>
    <mergeCell ref="B2:K2"/>
    <mergeCell ref="B5:K10"/>
    <mergeCell ref="B11:K16"/>
    <mergeCell ref="C34:K36"/>
    <mergeCell ref="B18:K21"/>
    <mergeCell ref="B24:K27"/>
    <mergeCell ref="B29:K29"/>
    <mergeCell ref="C37:K39"/>
    <mergeCell ref="C40:K42"/>
  </mergeCells>
  <hyperlinks>
    <hyperlink ref="B29" r:id="rId1" xr:uid="{00000000-0004-0000-0000-000000000000}"/>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136"/>
  <sheetViews>
    <sheetView showGridLines="0" tabSelected="1" zoomScaleNormal="100" workbookViewId="0">
      <selection activeCell="C6" sqref="C6:H6"/>
    </sheetView>
  </sheetViews>
  <sheetFormatPr defaultColWidth="9.140625" defaultRowHeight="15" x14ac:dyDescent="0.25"/>
  <cols>
    <col min="1" max="1" width="1.5703125" customWidth="1"/>
    <col min="2" max="2" width="35.42578125" customWidth="1"/>
    <col min="3" max="7" width="14.5703125" customWidth="1"/>
    <col min="8" max="8" width="17.42578125" customWidth="1"/>
    <col min="9" max="9" width="14.5703125" customWidth="1"/>
    <col min="10" max="10" width="1.5703125" customWidth="1"/>
    <col min="12" max="12" width="11.28515625" bestFit="1" customWidth="1"/>
  </cols>
  <sheetData>
    <row r="1" spans="1:13" ht="21.75" thickTop="1" x14ac:dyDescent="0.35">
      <c r="A1" s="54"/>
      <c r="B1" s="187" t="s">
        <v>22</v>
      </c>
      <c r="C1" s="187"/>
      <c r="D1" s="187"/>
      <c r="E1" s="187"/>
      <c r="F1" s="187"/>
      <c r="G1" s="187"/>
      <c r="H1" s="187"/>
      <c r="I1" s="187"/>
      <c r="J1" s="55"/>
    </row>
    <row r="2" spans="1:13" x14ac:dyDescent="0.25">
      <c r="A2" s="56"/>
      <c r="B2" s="129"/>
      <c r="C2" s="129"/>
      <c r="D2" s="129"/>
      <c r="E2" s="129" t="s">
        <v>23</v>
      </c>
      <c r="F2" s="129"/>
      <c r="G2" s="129"/>
      <c r="H2" s="129"/>
      <c r="I2" s="129"/>
      <c r="J2" s="57"/>
    </row>
    <row r="3" spans="1:13" ht="21" x14ac:dyDescent="0.35">
      <c r="A3" s="56"/>
      <c r="B3" s="188" t="s">
        <v>24</v>
      </c>
      <c r="C3" s="188"/>
      <c r="D3" s="188"/>
      <c r="E3" s="188"/>
      <c r="F3" s="188"/>
      <c r="G3" s="188"/>
      <c r="H3" s="188"/>
      <c r="I3" s="188"/>
      <c r="J3" s="57"/>
    </row>
    <row r="4" spans="1:13" ht="21" customHeight="1" x14ac:dyDescent="0.35">
      <c r="A4" s="58"/>
      <c r="B4" s="193" t="s">
        <v>25</v>
      </c>
      <c r="C4" s="193"/>
      <c r="D4" s="193"/>
      <c r="E4" s="193"/>
      <c r="F4" s="193"/>
      <c r="G4" s="193"/>
      <c r="H4" s="193"/>
      <c r="I4" s="193"/>
      <c r="J4" s="59"/>
    </row>
    <row r="5" spans="1:13" s="1" customFormat="1" x14ac:dyDescent="0.25">
      <c r="A5" s="60"/>
      <c r="B5" t="s">
        <v>26</v>
      </c>
      <c r="C5" s="172">
        <v>699</v>
      </c>
      <c r="D5" s="172"/>
      <c r="E5" s="172"/>
      <c r="F5" s="172"/>
      <c r="G5" s="172"/>
      <c r="H5" s="172"/>
      <c r="J5" s="61"/>
    </row>
    <row r="6" spans="1:13" s="1" customFormat="1" x14ac:dyDescent="0.25">
      <c r="A6" s="60"/>
      <c r="B6" t="s">
        <v>27</v>
      </c>
      <c r="C6" s="190" t="s">
        <v>28</v>
      </c>
      <c r="D6" s="191"/>
      <c r="E6" s="191"/>
      <c r="F6" s="191"/>
      <c r="G6" s="191"/>
      <c r="H6" s="192"/>
      <c r="J6" s="61"/>
    </row>
    <row r="7" spans="1:13" s="1" customFormat="1" ht="15.75" thickBot="1" x14ac:dyDescent="0.3">
      <c r="A7" s="62"/>
      <c r="B7" s="63" t="s">
        <v>29</v>
      </c>
      <c r="C7" s="189">
        <v>40000130</v>
      </c>
      <c r="D7" s="189"/>
      <c r="E7" s="189"/>
      <c r="F7" s="189"/>
      <c r="G7" s="189"/>
      <c r="H7" s="189"/>
      <c r="I7" s="64"/>
      <c r="J7" s="65"/>
    </row>
    <row r="8" spans="1:13" s="1" customFormat="1" ht="9.9499999999999993" customHeight="1" thickTop="1" x14ac:dyDescent="0.25">
      <c r="A8" s="60"/>
      <c r="B8"/>
      <c r="C8"/>
      <c r="D8" s="45"/>
      <c r="J8" s="61"/>
    </row>
    <row r="9" spans="1:13" s="1" customFormat="1" x14ac:dyDescent="0.25">
      <c r="A9" s="60"/>
      <c r="B9" s="151" t="s">
        <v>30</v>
      </c>
      <c r="C9" s="152"/>
      <c r="D9" s="152"/>
      <c r="E9" s="152"/>
      <c r="F9" s="152"/>
      <c r="G9" s="152"/>
      <c r="H9" s="152"/>
      <c r="I9" s="153"/>
      <c r="J9" s="61"/>
    </row>
    <row r="10" spans="1:13" s="1" customFormat="1" x14ac:dyDescent="0.25">
      <c r="A10" s="60"/>
      <c r="B10" s="15" t="s">
        <v>31</v>
      </c>
      <c r="C10" s="172" t="s">
        <v>32</v>
      </c>
      <c r="D10" s="172"/>
      <c r="E10" s="172"/>
      <c r="F10" s="172"/>
      <c r="G10" s="172"/>
      <c r="H10" s="172"/>
      <c r="I10" s="66"/>
      <c r="J10" s="61"/>
    </row>
    <row r="11" spans="1:13" s="1" customFormat="1" x14ac:dyDescent="0.25">
      <c r="A11" s="60"/>
      <c r="B11" s="15" t="s">
        <v>33</v>
      </c>
      <c r="C11" s="173" t="s">
        <v>34</v>
      </c>
      <c r="D11" s="173"/>
      <c r="E11" s="173"/>
      <c r="F11" s="173"/>
      <c r="G11" s="173"/>
      <c r="H11" s="173"/>
      <c r="I11" s="66"/>
      <c r="J11" s="61"/>
    </row>
    <row r="12" spans="1:13" s="1" customFormat="1" x14ac:dyDescent="0.25">
      <c r="A12" s="60"/>
      <c r="B12" s="18" t="s">
        <v>35</v>
      </c>
      <c r="C12" s="174" t="s">
        <v>36</v>
      </c>
      <c r="D12" s="174"/>
      <c r="E12" s="174"/>
      <c r="F12" s="174"/>
      <c r="G12" s="174"/>
      <c r="H12" s="174"/>
      <c r="I12" s="67"/>
      <c r="J12" s="61"/>
    </row>
    <row r="13" spans="1:13" ht="9.9499999999999993" customHeight="1" thickBot="1" x14ac:dyDescent="0.3">
      <c r="A13" s="56"/>
      <c r="D13" s="68"/>
      <c r="J13" s="57"/>
      <c r="M13" s="1"/>
    </row>
    <row r="14" spans="1:13" s="69" customFormat="1" ht="27" customHeight="1" thickTop="1" thickBot="1" x14ac:dyDescent="0.3">
      <c r="A14" s="154" t="s">
        <v>37</v>
      </c>
      <c r="B14" s="155"/>
      <c r="C14" s="155"/>
      <c r="D14" s="155"/>
      <c r="E14" s="155"/>
      <c r="F14" s="155"/>
      <c r="G14" s="155"/>
      <c r="H14" s="155"/>
      <c r="I14" s="155"/>
      <c r="J14" s="156"/>
      <c r="M14" s="1"/>
    </row>
    <row r="15" spans="1:13" ht="9.9499999999999993" customHeight="1" thickTop="1" x14ac:dyDescent="0.25">
      <c r="A15" s="56"/>
      <c r="D15" s="68"/>
      <c r="J15" s="57"/>
      <c r="M15" s="1"/>
    </row>
    <row r="16" spans="1:13" ht="15" customHeight="1" x14ac:dyDescent="0.25">
      <c r="A16" s="56"/>
      <c r="B16" s="70" t="s">
        <v>38</v>
      </c>
      <c r="C16" s="177" t="s">
        <v>39</v>
      </c>
      <c r="D16" s="178"/>
      <c r="E16" s="178"/>
      <c r="F16" s="178"/>
      <c r="G16" s="178"/>
      <c r="H16" s="178"/>
      <c r="I16" s="179"/>
      <c r="J16" s="57"/>
      <c r="M16" s="1"/>
    </row>
    <row r="17" spans="1:13" ht="15" customHeight="1" x14ac:dyDescent="0.25">
      <c r="A17" s="56"/>
      <c r="B17" s="186" t="s">
        <v>40</v>
      </c>
      <c r="C17" s="180"/>
      <c r="D17" s="181"/>
      <c r="E17" s="181"/>
      <c r="F17" s="181"/>
      <c r="G17" s="181"/>
      <c r="H17" s="181"/>
      <c r="I17" s="182"/>
      <c r="J17" s="57"/>
      <c r="M17" s="1"/>
    </row>
    <row r="18" spans="1:13" x14ac:dyDescent="0.25">
      <c r="A18" s="56"/>
      <c r="B18" s="186"/>
      <c r="C18" s="180"/>
      <c r="D18" s="181"/>
      <c r="E18" s="181"/>
      <c r="F18" s="181"/>
      <c r="G18" s="181"/>
      <c r="H18" s="181"/>
      <c r="I18" s="182"/>
      <c r="J18" s="57"/>
      <c r="M18" s="1"/>
    </row>
    <row r="19" spans="1:13" ht="76.5" customHeight="1" x14ac:dyDescent="0.25">
      <c r="A19" s="56"/>
      <c r="B19" s="186"/>
      <c r="C19" s="183"/>
      <c r="D19" s="184"/>
      <c r="E19" s="184"/>
      <c r="F19" s="184"/>
      <c r="G19" s="184"/>
      <c r="H19" s="184"/>
      <c r="I19" s="185"/>
      <c r="J19" s="57"/>
      <c r="M19" s="1"/>
    </row>
    <row r="20" spans="1:13" ht="9.9499999999999993" customHeight="1" x14ac:dyDescent="0.25">
      <c r="A20" s="56"/>
      <c r="B20" s="71"/>
      <c r="C20" s="72"/>
      <c r="D20" s="72"/>
      <c r="E20" s="72"/>
      <c r="F20" s="72"/>
      <c r="G20" s="72"/>
      <c r="H20" s="72"/>
      <c r="I20" s="112"/>
      <c r="J20" s="57"/>
      <c r="M20" s="1"/>
    </row>
    <row r="21" spans="1:13" x14ac:dyDescent="0.25">
      <c r="A21" s="56"/>
      <c r="B21" s="40" t="s">
        <v>41</v>
      </c>
      <c r="C21" s="177" t="s">
        <v>42</v>
      </c>
      <c r="D21" s="178"/>
      <c r="E21" s="178"/>
      <c r="F21" s="178"/>
      <c r="G21" s="178"/>
      <c r="H21" s="178"/>
      <c r="I21" s="179"/>
      <c r="J21" s="57"/>
      <c r="M21" s="1"/>
    </row>
    <row r="22" spans="1:13" ht="15" customHeight="1" x14ac:dyDescent="0.25">
      <c r="A22" s="56"/>
      <c r="B22" s="175" t="s">
        <v>43</v>
      </c>
      <c r="C22" s="180"/>
      <c r="D22" s="181"/>
      <c r="E22" s="181"/>
      <c r="F22" s="181"/>
      <c r="G22" s="181"/>
      <c r="H22" s="181"/>
      <c r="I22" s="182"/>
      <c r="J22" s="57"/>
      <c r="M22" s="1"/>
    </row>
    <row r="23" spans="1:13" x14ac:dyDescent="0.25">
      <c r="A23" s="56"/>
      <c r="B23" s="175"/>
      <c r="C23" s="180"/>
      <c r="D23" s="181"/>
      <c r="E23" s="181"/>
      <c r="F23" s="181"/>
      <c r="G23" s="181"/>
      <c r="H23" s="181"/>
      <c r="I23" s="182"/>
      <c r="J23" s="57"/>
      <c r="M23" s="1"/>
    </row>
    <row r="24" spans="1:13" x14ac:dyDescent="0.25">
      <c r="A24" s="56"/>
      <c r="B24" s="175"/>
      <c r="C24" s="180"/>
      <c r="D24" s="181"/>
      <c r="E24" s="181"/>
      <c r="F24" s="181"/>
      <c r="G24" s="181"/>
      <c r="H24" s="181"/>
      <c r="I24" s="182"/>
      <c r="J24" s="57"/>
      <c r="M24" s="1"/>
    </row>
    <row r="25" spans="1:13" x14ac:dyDescent="0.25">
      <c r="A25" s="56"/>
      <c r="B25" s="175"/>
      <c r="C25" s="180"/>
      <c r="D25" s="181"/>
      <c r="E25" s="181"/>
      <c r="F25" s="181"/>
      <c r="G25" s="181"/>
      <c r="H25" s="181"/>
      <c r="I25" s="182"/>
      <c r="J25" s="57"/>
      <c r="M25" s="1"/>
    </row>
    <row r="26" spans="1:13" x14ac:dyDescent="0.25">
      <c r="A26" s="56"/>
      <c r="B26" s="175"/>
      <c r="C26" s="180"/>
      <c r="D26" s="181"/>
      <c r="E26" s="181"/>
      <c r="F26" s="181"/>
      <c r="G26" s="181"/>
      <c r="H26" s="181"/>
      <c r="I26" s="182"/>
      <c r="J26" s="57"/>
      <c r="M26" s="1"/>
    </row>
    <row r="27" spans="1:13" ht="6" customHeight="1" x14ac:dyDescent="0.25">
      <c r="A27" s="56"/>
      <c r="B27" s="176"/>
      <c r="C27" s="183"/>
      <c r="D27" s="184"/>
      <c r="E27" s="184"/>
      <c r="F27" s="184"/>
      <c r="G27" s="184"/>
      <c r="H27" s="184"/>
      <c r="I27" s="185"/>
      <c r="J27" s="57"/>
      <c r="M27" s="1"/>
    </row>
    <row r="28" spans="1:13" ht="9.9499999999999993" customHeight="1" x14ac:dyDescent="0.25">
      <c r="A28" s="56"/>
      <c r="D28" s="68"/>
      <c r="J28" s="57"/>
      <c r="M28" s="1"/>
    </row>
    <row r="29" spans="1:13" s="1" customFormat="1" x14ac:dyDescent="0.25">
      <c r="A29" s="60"/>
      <c r="B29" s="151" t="s">
        <v>44</v>
      </c>
      <c r="C29" s="152"/>
      <c r="D29" s="152"/>
      <c r="E29" s="152"/>
      <c r="F29" s="152"/>
      <c r="G29" s="152"/>
      <c r="H29" s="152"/>
      <c r="I29" s="153"/>
      <c r="J29" s="61"/>
    </row>
    <row r="30" spans="1:13" ht="15" customHeight="1" thickBot="1" x14ac:dyDescent="0.3">
      <c r="A30" s="56"/>
      <c r="B30" s="73"/>
      <c r="C30" s="157" t="s">
        <v>45</v>
      </c>
      <c r="D30" s="158"/>
      <c r="E30" s="158"/>
      <c r="F30" s="158"/>
      <c r="G30" s="158"/>
      <c r="H30" s="159"/>
      <c r="I30" s="160"/>
      <c r="J30" s="57"/>
      <c r="M30" s="1"/>
    </row>
    <row r="31" spans="1:13" ht="15" customHeight="1" x14ac:dyDescent="0.25">
      <c r="A31" s="56"/>
      <c r="B31" s="73"/>
      <c r="C31" s="157" t="s">
        <v>46</v>
      </c>
      <c r="D31" s="160"/>
      <c r="E31" s="157" t="s">
        <v>47</v>
      </c>
      <c r="F31" s="158"/>
      <c r="G31" s="158"/>
      <c r="H31" s="161" t="s">
        <v>48</v>
      </c>
      <c r="I31" s="163" t="s">
        <v>49</v>
      </c>
      <c r="J31" s="57"/>
      <c r="M31" s="1"/>
    </row>
    <row r="32" spans="1:13" s="1" customFormat="1" ht="30" x14ac:dyDescent="0.25">
      <c r="A32" s="60"/>
      <c r="B32" s="10" t="s">
        <v>50</v>
      </c>
      <c r="C32" s="74" t="s">
        <v>51</v>
      </c>
      <c r="D32" s="4" t="s">
        <v>52</v>
      </c>
      <c r="E32" s="4" t="s">
        <v>53</v>
      </c>
      <c r="F32" s="4" t="s">
        <v>54</v>
      </c>
      <c r="G32" s="5" t="s">
        <v>55</v>
      </c>
      <c r="H32" s="162"/>
      <c r="I32" s="164"/>
      <c r="J32" s="61"/>
    </row>
    <row r="33" spans="1:13" x14ac:dyDescent="0.25">
      <c r="A33" s="56"/>
      <c r="B33" s="6" t="s">
        <v>56</v>
      </c>
      <c r="C33" s="48">
        <f>SUM(C34:C37)</f>
        <v>0</v>
      </c>
      <c r="D33" s="48">
        <f>SUM(D34:D37)</f>
        <v>0</v>
      </c>
      <c r="E33" s="48">
        <f>SUM(E34:E37)</f>
        <v>0</v>
      </c>
      <c r="F33" s="48">
        <f>SUM(F34:F37)</f>
        <v>0</v>
      </c>
      <c r="G33" s="49">
        <f>SUM(G34:G37)</f>
        <v>0</v>
      </c>
      <c r="H33" s="50">
        <f>SUM(C33:G33)</f>
        <v>0</v>
      </c>
      <c r="I33" s="7"/>
      <c r="J33" s="57"/>
      <c r="M33" s="1"/>
    </row>
    <row r="34" spans="1:13" x14ac:dyDescent="0.25">
      <c r="A34" s="56"/>
      <c r="B34" s="8" t="s">
        <v>57</v>
      </c>
      <c r="C34" s="75"/>
      <c r="D34" s="76"/>
      <c r="E34" s="76"/>
      <c r="F34" s="76"/>
      <c r="G34" s="77"/>
      <c r="H34" s="9">
        <f>SUM(C34:G34)</f>
        <v>0</v>
      </c>
      <c r="I34" s="78"/>
      <c r="J34" s="57"/>
      <c r="M34" s="1"/>
    </row>
    <row r="35" spans="1:13" x14ac:dyDescent="0.25">
      <c r="A35" s="56"/>
      <c r="B35" s="125" t="s">
        <v>58</v>
      </c>
      <c r="C35" s="75"/>
      <c r="D35" s="76"/>
      <c r="E35" s="76"/>
      <c r="F35" s="76"/>
      <c r="G35" s="77"/>
      <c r="H35" s="9">
        <f t="shared" ref="H35:H37" si="0">SUM(C35:G35)</f>
        <v>0</v>
      </c>
      <c r="I35" s="78"/>
      <c r="J35" s="57"/>
      <c r="M35" s="1"/>
    </row>
    <row r="36" spans="1:13" x14ac:dyDescent="0.25">
      <c r="A36" s="56"/>
      <c r="B36" s="125" t="s">
        <v>59</v>
      </c>
      <c r="C36" s="75"/>
      <c r="D36" s="76"/>
      <c r="E36" s="76"/>
      <c r="F36" s="76"/>
      <c r="G36" s="77"/>
      <c r="H36" s="9">
        <f t="shared" si="0"/>
        <v>0</v>
      </c>
      <c r="I36" s="78"/>
      <c r="J36" s="57"/>
      <c r="M36" s="1"/>
    </row>
    <row r="37" spans="1:13" x14ac:dyDescent="0.25">
      <c r="A37" s="56"/>
      <c r="B37" s="124" t="s">
        <v>60</v>
      </c>
      <c r="C37" s="75"/>
      <c r="D37" s="76"/>
      <c r="E37" s="76"/>
      <c r="F37" s="76"/>
      <c r="G37" s="77"/>
      <c r="H37" s="9">
        <f t="shared" si="0"/>
        <v>0</v>
      </c>
      <c r="I37" s="78"/>
      <c r="J37" s="57"/>
      <c r="M37" s="1"/>
    </row>
    <row r="38" spans="1:13" x14ac:dyDescent="0.25">
      <c r="A38" s="56"/>
      <c r="B38" s="6" t="s">
        <v>61</v>
      </c>
      <c r="C38" s="48">
        <f>SUM(C39:C42)</f>
        <v>266754</v>
      </c>
      <c r="D38" s="48">
        <f>SUM(D39:D42)</f>
        <v>2796311.25</v>
      </c>
      <c r="E38" s="48">
        <f>SUM(E39:E42)</f>
        <v>-261065.25</v>
      </c>
      <c r="F38" s="48">
        <f>SUM(F39:F42)</f>
        <v>0</v>
      </c>
      <c r="G38" s="49">
        <f>SUM(G39:G42)</f>
        <v>0</v>
      </c>
      <c r="H38" s="50">
        <f>SUM(C38:G38)</f>
        <v>2802000</v>
      </c>
      <c r="I38" s="7"/>
      <c r="J38" s="57"/>
      <c r="M38" s="1"/>
    </row>
    <row r="39" spans="1:13" x14ac:dyDescent="0.25">
      <c r="A39" s="56"/>
      <c r="B39" s="8" t="s">
        <v>57</v>
      </c>
      <c r="C39" s="75">
        <v>266754</v>
      </c>
      <c r="D39" s="76">
        <v>2796311.25</v>
      </c>
      <c r="E39" s="76">
        <f>2802000-C39-D39</f>
        <v>-261065.25</v>
      </c>
      <c r="F39" s="76"/>
      <c r="G39" s="77"/>
      <c r="H39" s="9">
        <f>SUM(C39:G39)</f>
        <v>2802000</v>
      </c>
      <c r="I39" s="78" t="s">
        <v>62</v>
      </c>
      <c r="J39" s="57"/>
      <c r="M39" s="1"/>
    </row>
    <row r="40" spans="1:13" x14ac:dyDescent="0.25">
      <c r="A40" s="56"/>
      <c r="B40" s="125" t="s">
        <v>58</v>
      </c>
      <c r="C40" s="75"/>
      <c r="D40" s="76"/>
      <c r="E40" s="76"/>
      <c r="F40" s="76"/>
      <c r="G40" s="77"/>
      <c r="H40" s="9">
        <f>SUM(C40:G40)</f>
        <v>0</v>
      </c>
      <c r="I40" s="78"/>
      <c r="J40" s="57"/>
      <c r="M40" s="1"/>
    </row>
    <row r="41" spans="1:13" x14ac:dyDescent="0.25">
      <c r="A41" s="56"/>
      <c r="B41" s="125" t="s">
        <v>59</v>
      </c>
      <c r="C41" s="75"/>
      <c r="D41" s="76"/>
      <c r="E41" s="76"/>
      <c r="F41" s="76"/>
      <c r="G41" s="77"/>
      <c r="H41" s="9">
        <f t="shared" ref="H41:H42" si="1">SUM(C41:G41)</f>
        <v>0</v>
      </c>
      <c r="I41" s="78"/>
      <c r="J41" s="57"/>
      <c r="M41" s="1"/>
    </row>
    <row r="42" spans="1:13" x14ac:dyDescent="0.25">
      <c r="A42" s="56"/>
      <c r="B42" s="124" t="s">
        <v>60</v>
      </c>
      <c r="C42" s="75"/>
      <c r="D42" s="76"/>
      <c r="E42" s="76"/>
      <c r="F42" s="76"/>
      <c r="G42" s="77"/>
      <c r="H42" s="9">
        <f t="shared" si="1"/>
        <v>0</v>
      </c>
      <c r="I42" s="78"/>
      <c r="J42" s="57"/>
      <c r="M42" s="1"/>
    </row>
    <row r="43" spans="1:13" x14ac:dyDescent="0.25">
      <c r="A43" s="56"/>
      <c r="B43" s="6" t="s">
        <v>63</v>
      </c>
      <c r="C43" s="48">
        <f>SUM(C44:C47)</f>
        <v>0</v>
      </c>
      <c r="D43" s="48">
        <f>SUM(D44:D47)</f>
        <v>0</v>
      </c>
      <c r="E43" s="48">
        <f>SUM(E44:E47)</f>
        <v>38135000</v>
      </c>
      <c r="F43" s="48">
        <f>SUM(F44:F47)</f>
        <v>0</v>
      </c>
      <c r="G43" s="49">
        <f>SUM(G44:G47)</f>
        <v>0</v>
      </c>
      <c r="H43" s="50">
        <f>SUM(C43:G43)</f>
        <v>38135000</v>
      </c>
      <c r="I43" s="7"/>
      <c r="J43" s="57"/>
      <c r="M43" s="1"/>
    </row>
    <row r="44" spans="1:13" x14ac:dyDescent="0.25">
      <c r="A44" s="56"/>
      <c r="B44" s="8" t="s">
        <v>57</v>
      </c>
      <c r="C44" s="75"/>
      <c r="D44" s="76"/>
      <c r="E44" s="76">
        <f>38135000-C44-D44</f>
        <v>38135000</v>
      </c>
      <c r="F44" s="76"/>
      <c r="G44" s="77"/>
      <c r="H44" s="9">
        <f>SUM(C44:G44)</f>
        <v>38135000</v>
      </c>
      <c r="I44" s="78" t="s">
        <v>64</v>
      </c>
      <c r="J44" s="57"/>
      <c r="M44" s="1"/>
    </row>
    <row r="45" spans="1:13" x14ac:dyDescent="0.25">
      <c r="A45" s="56"/>
      <c r="B45" s="125" t="s">
        <v>58</v>
      </c>
      <c r="C45" s="75"/>
      <c r="D45" s="76"/>
      <c r="E45" s="76"/>
      <c r="F45" s="76"/>
      <c r="G45" s="77"/>
      <c r="H45" s="9">
        <f>SUM(C45:G45)</f>
        <v>0</v>
      </c>
      <c r="I45" s="78"/>
      <c r="J45" s="57"/>
      <c r="M45" s="1"/>
    </row>
    <row r="46" spans="1:13" x14ac:dyDescent="0.25">
      <c r="A46" s="56"/>
      <c r="B46" s="125" t="s">
        <v>59</v>
      </c>
      <c r="C46" s="75"/>
      <c r="D46" s="76"/>
      <c r="E46" s="76"/>
      <c r="F46" s="76"/>
      <c r="G46" s="77"/>
      <c r="H46" s="9">
        <f t="shared" ref="H46:H47" si="2">SUM(C46:G46)</f>
        <v>0</v>
      </c>
      <c r="I46" s="78"/>
      <c r="J46" s="57"/>
      <c r="M46" s="1"/>
    </row>
    <row r="47" spans="1:13" x14ac:dyDescent="0.25">
      <c r="A47" s="56"/>
      <c r="B47" s="124" t="s">
        <v>60</v>
      </c>
      <c r="C47" s="75"/>
      <c r="D47" s="76"/>
      <c r="E47" s="76"/>
      <c r="F47" s="76"/>
      <c r="G47" s="77"/>
      <c r="H47" s="9">
        <f t="shared" si="2"/>
        <v>0</v>
      </c>
      <c r="I47" s="78"/>
      <c r="J47" s="57"/>
      <c r="M47" s="1"/>
    </row>
    <row r="48" spans="1:13" s="1" customFormat="1" ht="15.75" thickBot="1" x14ac:dyDescent="0.3">
      <c r="A48" s="60"/>
      <c r="B48" s="10" t="s">
        <v>65</v>
      </c>
      <c r="C48" s="51">
        <f>C33+C38+C43</f>
        <v>266754</v>
      </c>
      <c r="D48" s="51">
        <f>D33+D38+D43</f>
        <v>2796311.25</v>
      </c>
      <c r="E48" s="51">
        <f>E33+E38+E43</f>
        <v>37873934.75</v>
      </c>
      <c r="F48" s="51">
        <f>F33+F38+F43</f>
        <v>0</v>
      </c>
      <c r="G48" s="52">
        <f>G33+G38+G43</f>
        <v>0</v>
      </c>
      <c r="H48" s="53">
        <f>SUM(C48:G48)</f>
        <v>40937000</v>
      </c>
      <c r="I48" s="7"/>
      <c r="J48" s="61"/>
    </row>
    <row r="49" spans="1:13" s="1" customFormat="1" ht="9.9499999999999993" customHeight="1" x14ac:dyDescent="0.25">
      <c r="A49" s="60"/>
      <c r="C49" s="79"/>
      <c r="D49" s="79"/>
      <c r="J49" s="61"/>
    </row>
    <row r="50" spans="1:13" s="1" customFormat="1" x14ac:dyDescent="0.25">
      <c r="A50" s="60"/>
      <c r="B50" s="148" t="s">
        <v>66</v>
      </c>
      <c r="C50" s="149"/>
      <c r="D50" s="149"/>
      <c r="E50" s="149"/>
      <c r="F50" s="149"/>
      <c r="G50" s="149"/>
      <c r="H50" s="149"/>
      <c r="I50" s="150"/>
      <c r="J50" s="61"/>
    </row>
    <row r="51" spans="1:13" x14ac:dyDescent="0.25">
      <c r="A51" s="56"/>
      <c r="B51" s="80" t="s">
        <v>67</v>
      </c>
      <c r="C51" s="169" t="s">
        <v>68</v>
      </c>
      <c r="D51" s="169"/>
      <c r="E51" s="168" t="s">
        <v>69</v>
      </c>
      <c r="F51" s="168"/>
      <c r="G51" s="142" t="s">
        <v>70</v>
      </c>
      <c r="H51" s="142"/>
      <c r="I51" s="16"/>
      <c r="J51" s="57"/>
      <c r="M51" s="1"/>
    </row>
    <row r="52" spans="1:13" x14ac:dyDescent="0.25">
      <c r="A52" s="56"/>
      <c r="B52" s="15" t="s">
        <v>71</v>
      </c>
      <c r="C52" s="170">
        <v>0</v>
      </c>
      <c r="D52" s="171"/>
      <c r="E52" t="s">
        <v>72</v>
      </c>
      <c r="G52" s="143" t="s">
        <v>73</v>
      </c>
      <c r="H52" s="143"/>
      <c r="I52" s="16"/>
      <c r="J52" s="57"/>
      <c r="M52" s="1"/>
    </row>
    <row r="53" spans="1:13" x14ac:dyDescent="0.25">
      <c r="A53" s="56"/>
      <c r="B53" s="18" t="s">
        <v>74</v>
      </c>
      <c r="C53" s="143" t="s">
        <v>75</v>
      </c>
      <c r="D53" s="143"/>
      <c r="E53" s="19" t="s">
        <v>76</v>
      </c>
      <c r="F53" s="19"/>
      <c r="G53" s="143" t="s">
        <v>73</v>
      </c>
      <c r="H53" s="143"/>
      <c r="I53" s="20"/>
      <c r="J53" s="57"/>
      <c r="M53" s="1"/>
    </row>
    <row r="54" spans="1:13" ht="9.9499999999999993" customHeight="1" x14ac:dyDescent="0.25">
      <c r="A54" s="56"/>
      <c r="J54" s="57"/>
      <c r="M54" s="1"/>
    </row>
    <row r="55" spans="1:13" x14ac:dyDescent="0.25">
      <c r="A55" s="56"/>
      <c r="B55" s="148" t="s">
        <v>77</v>
      </c>
      <c r="C55" s="149"/>
      <c r="D55" s="149"/>
      <c r="E55" s="149"/>
      <c r="F55" s="149"/>
      <c r="G55" s="149"/>
      <c r="H55" s="149"/>
      <c r="I55" s="150"/>
      <c r="J55" s="57"/>
      <c r="M55" s="1"/>
    </row>
    <row r="56" spans="1:13" ht="75" customHeight="1" x14ac:dyDescent="0.25">
      <c r="A56" s="56"/>
      <c r="B56" s="144" t="s">
        <v>78</v>
      </c>
      <c r="C56" s="144"/>
      <c r="D56" s="144"/>
      <c r="E56" s="74" t="s">
        <v>79</v>
      </c>
      <c r="F56" s="74" t="s">
        <v>80</v>
      </c>
      <c r="G56" s="74" t="str">
        <f>IF(FCOR=TRUE, "Actuals at Final Completion", "Actuals to Date")</f>
        <v>Actuals to Date</v>
      </c>
      <c r="H56" s="113" t="s">
        <v>81</v>
      </c>
      <c r="I56" s="11" t="s">
        <v>49</v>
      </c>
      <c r="J56" s="57"/>
      <c r="M56" s="1"/>
    </row>
    <row r="57" spans="1:13" x14ac:dyDescent="0.25">
      <c r="A57" s="56"/>
      <c r="B57" s="12" t="s">
        <v>82</v>
      </c>
      <c r="C57" s="13"/>
      <c r="D57" s="14"/>
      <c r="E57" s="81">
        <v>54500</v>
      </c>
      <c r="F57" s="81">
        <v>43094</v>
      </c>
      <c r="G57" s="82"/>
      <c r="H57" s="114">
        <f>IF($H$56=Lists!$D$8, IFERROR(F57-E57, ""), IF($H$56=Lists!$D$9, IFERROR(G57-E57, ""), IFERROR(G57-F57, "")))</f>
        <v>-43094</v>
      </c>
      <c r="I57" s="83"/>
      <c r="J57" s="57"/>
      <c r="M57" s="1"/>
    </row>
    <row r="58" spans="1:13" x14ac:dyDescent="0.25">
      <c r="A58" s="56"/>
      <c r="B58" s="15" t="s">
        <v>83</v>
      </c>
      <c r="D58" s="16"/>
      <c r="E58" s="81">
        <v>45166</v>
      </c>
      <c r="F58" s="81">
        <v>32173</v>
      </c>
      <c r="G58" s="82"/>
      <c r="H58" s="114">
        <f>IF($H$56=Lists!$D$8, IFERROR(F58-E58, ""), IF($H$56=Lists!$D$9, IFERROR(G58-E58, ""), IFERROR(G58-F58, "")))</f>
        <v>-32173</v>
      </c>
      <c r="I58" s="83"/>
      <c r="J58" s="57"/>
      <c r="M58" s="1"/>
    </row>
    <row r="59" spans="1:13" x14ac:dyDescent="0.25">
      <c r="A59" s="56"/>
      <c r="B59" s="15" t="s">
        <v>84</v>
      </c>
      <c r="D59" s="16"/>
      <c r="E59" s="17">
        <f>IFERROR(E58/E57, "")</f>
        <v>0.82873394495412844</v>
      </c>
      <c r="F59" s="17">
        <f t="shared" ref="F59:G59" si="3">IFERROR(F58/F57, "")</f>
        <v>0.74657724973314155</v>
      </c>
      <c r="G59" s="17" t="str">
        <f t="shared" si="3"/>
        <v/>
      </c>
      <c r="H59" s="115" t="str">
        <f t="shared" ref="H59" si="4">IFERROR(G59-F59, "")</f>
        <v/>
      </c>
      <c r="I59" s="84"/>
      <c r="J59" s="57"/>
      <c r="M59" s="1"/>
    </row>
    <row r="60" spans="1:13" x14ac:dyDescent="0.25">
      <c r="A60" s="56"/>
      <c r="B60" s="15" t="s">
        <v>85</v>
      </c>
      <c r="D60" s="16"/>
      <c r="E60" s="81"/>
      <c r="F60" s="81"/>
      <c r="G60" s="82"/>
      <c r="H60" s="116">
        <f>IF($H$56=Lists!$D$8, IFERROR(F60-E60, ""), IF($H$56=Lists!$D$9, IFERROR(G60-E60, ""), IFERROR(G60-F60, "")))</f>
        <v>0</v>
      </c>
      <c r="I60" s="83"/>
      <c r="J60" s="57"/>
      <c r="M60" s="1"/>
    </row>
    <row r="61" spans="1:13" x14ac:dyDescent="0.25">
      <c r="A61" s="56"/>
      <c r="B61" s="18" t="s">
        <v>86</v>
      </c>
      <c r="C61" s="19"/>
      <c r="D61" s="20"/>
      <c r="E61" s="82"/>
      <c r="F61" s="82"/>
      <c r="G61" s="82"/>
      <c r="H61" s="116">
        <f>IF($H$56=Lists!$D$8, IFERROR(F61-E61, ""), IF($H$56=Lists!$D$9, IFERROR(G61-E61, ""), IFERROR(G61-F61, "")))</f>
        <v>0</v>
      </c>
      <c r="I61" s="85"/>
      <c r="J61" s="57"/>
      <c r="M61" s="1"/>
    </row>
    <row r="62" spans="1:13" x14ac:dyDescent="0.25">
      <c r="A62" s="56"/>
      <c r="B62" s="15" t="s">
        <v>87</v>
      </c>
      <c r="E62" s="21">
        <f>IFERROR(E91/E57, "")</f>
        <v>418.03363302752291</v>
      </c>
      <c r="F62" s="21">
        <f>IFERROR(F91/F57, "")</f>
        <v>686.79693228755741</v>
      </c>
      <c r="G62" s="21" t="str">
        <f>IFERROR(G91/G57, "")</f>
        <v/>
      </c>
      <c r="H62" s="117" t="str">
        <f>IF($H$56=Lists!$D$8, IFERROR(F62-E62, ""), IF($H$56=Lists!$D$9, IFERROR(G62-E62, ""), IFERROR(G62-F62, "")))</f>
        <v/>
      </c>
      <c r="I62" s="86"/>
      <c r="J62" s="57"/>
      <c r="K62" s="87"/>
    </row>
    <row r="63" spans="1:13" x14ac:dyDescent="0.25">
      <c r="A63" s="56"/>
      <c r="B63" s="18" t="s">
        <v>88</v>
      </c>
      <c r="C63" s="19"/>
      <c r="D63" s="20"/>
      <c r="E63" s="22">
        <f>IFERROR(E97/E57, "")</f>
        <v>479.35332110091741</v>
      </c>
      <c r="F63" s="22">
        <f>IFERROR(F97/F57, "")</f>
        <v>836.76256555436953</v>
      </c>
      <c r="G63" s="22" t="str">
        <f>IFERROR(G97/G57, "")</f>
        <v/>
      </c>
      <c r="H63" s="117" t="str">
        <f>IF($H$56=Lists!$D$8, IFERROR(F63-E63, ""), IF($H$56=Lists!$D$9, IFERROR(G63-E63, ""), IFERROR(G63-F63, "")))</f>
        <v/>
      </c>
      <c r="I63" s="88"/>
      <c r="J63" s="57"/>
      <c r="K63" s="87"/>
    </row>
    <row r="64" spans="1:13" x14ac:dyDescent="0.25">
      <c r="A64" s="56"/>
      <c r="B64" s="145" t="s">
        <v>89</v>
      </c>
      <c r="C64" s="146"/>
      <c r="D64" s="146"/>
      <c r="E64" s="146"/>
      <c r="F64" s="146"/>
      <c r="G64" s="146"/>
      <c r="H64" s="146"/>
      <c r="I64" s="147"/>
      <c r="J64" s="57"/>
    </row>
    <row r="65" spans="1:10" x14ac:dyDescent="0.25">
      <c r="A65" s="56"/>
      <c r="B65" s="12" t="s">
        <v>90</v>
      </c>
      <c r="C65" s="13"/>
      <c r="D65" s="14"/>
      <c r="E65" s="89">
        <v>44044</v>
      </c>
      <c r="F65" s="89">
        <v>44044</v>
      </c>
      <c r="G65" s="90">
        <v>44044</v>
      </c>
      <c r="H65" s="114" t="str">
        <f>IF(SUM(E65:G65)=0, "", IF($H$56=Lists!$D$8, IFERROR(MROUND(CONVERT(F65-E65,"day","yr")*12, 0.5)&amp;" mo.", ""), IF($H$56=Lists!$D$9, IFERROR(MROUND(CONVERT(G65-E65,"day","yr")*12, 0.5)&amp;" mo.", ""), IFERROR(MROUND(CONVERT(G65-F65,"day","yr")*12, 0.5)&amp;" mo.", ""))))</f>
        <v>0 mo.</v>
      </c>
      <c r="I65" s="83" t="s">
        <v>91</v>
      </c>
      <c r="J65" s="57"/>
    </row>
    <row r="66" spans="1:10" x14ac:dyDescent="0.25">
      <c r="A66" s="56"/>
      <c r="B66" s="15" t="s">
        <v>92</v>
      </c>
      <c r="D66" s="16"/>
      <c r="E66" s="89">
        <v>45239</v>
      </c>
      <c r="F66" s="89">
        <v>45108</v>
      </c>
      <c r="G66" s="90">
        <v>45108</v>
      </c>
      <c r="H66" s="130"/>
      <c r="I66" s="83"/>
      <c r="J66" s="57"/>
    </row>
    <row r="67" spans="1:10" x14ac:dyDescent="0.25">
      <c r="A67" s="56"/>
      <c r="B67" s="15" t="s">
        <v>93</v>
      </c>
      <c r="D67" s="16"/>
      <c r="E67" s="89"/>
      <c r="F67" s="89"/>
      <c r="G67" s="90"/>
      <c r="H67" s="114" t="str">
        <f>IF(SUM(E67:G67)=0, "", IF($H$56=Lists!$D$8, IFERROR(MROUND(CONVERT(F67-E67,"day","yr")*12, 0.5)&amp;" mo.", ""), IF($H$56=Lists!$D$9, IFERROR(MROUND(CONVERT(G67-E67,"day","yr")*12, 0.5)&amp;" mo.", ""), IFERROR(MROUND(CONVERT(G67-F67,"day","yr")*12, 0.5)&amp;" mo.", ""))))</f>
        <v/>
      </c>
      <c r="I67" s="83"/>
      <c r="J67" s="57"/>
    </row>
    <row r="68" spans="1:10" x14ac:dyDescent="0.25">
      <c r="A68" s="56"/>
      <c r="B68" s="15" t="s">
        <v>94</v>
      </c>
      <c r="D68" s="16"/>
      <c r="E68" s="89">
        <v>45239</v>
      </c>
      <c r="F68" s="89">
        <v>45239</v>
      </c>
      <c r="G68" s="89">
        <v>45239</v>
      </c>
      <c r="H68" s="114"/>
      <c r="I68" s="83"/>
      <c r="J68" s="57"/>
    </row>
    <row r="69" spans="1:10" x14ac:dyDescent="0.25">
      <c r="A69" s="56"/>
      <c r="B69" s="15" t="s">
        <v>95</v>
      </c>
      <c r="D69" s="16"/>
      <c r="E69" s="89" t="s">
        <v>97</v>
      </c>
      <c r="F69" s="89">
        <v>46280</v>
      </c>
      <c r="G69" s="90"/>
      <c r="H69" s="114" t="str">
        <f>IF(SUM(E69:G69)=0, "", IF($H$56=Lists!$D$8, IFERROR(MROUND(CONVERT(F69-E69,"day","yr")*12, 0.5)&amp;" mo.", ""), IF($H$56=Lists!$D$9, IFERROR(MROUND(CONVERT(G69-E69,"day","yr")*12, 0.5)&amp;" mo.", ""), IFERROR(MROUND(CONVERT(G69-F69,"day","yr")*12, 0.5)&amp;" mo.", ""))))</f>
        <v/>
      </c>
      <c r="I69" s="83"/>
      <c r="J69" s="57"/>
    </row>
    <row r="70" spans="1:10" x14ac:dyDescent="0.25">
      <c r="A70" s="56"/>
      <c r="B70" s="18" t="s">
        <v>96</v>
      </c>
      <c r="C70" s="19"/>
      <c r="D70" s="20"/>
      <c r="E70" s="89" t="s">
        <v>97</v>
      </c>
      <c r="F70" s="89">
        <v>46387</v>
      </c>
      <c r="G70" s="90"/>
      <c r="H70" s="114" t="str">
        <f>IF(SUM(E70:G70)=0, "", IF($H$56=Lists!$D$8, IFERROR(MROUND(CONVERT(F70-E70,"day","yr")*12, 0.5)&amp;" mo.", ""), IF($H$56=Lists!$D$9, IFERROR(MROUND(CONVERT(G70-E70,"day","yr")*12, 0.5)&amp;" mo.", ""), IFERROR(MROUND(CONVERT(G70-F70,"day","yr")*12, 0.5)&amp;" mo.", ""))))</f>
        <v/>
      </c>
      <c r="I70" s="83"/>
      <c r="J70" s="57"/>
    </row>
    <row r="71" spans="1:10" ht="9.9499999999999993" customHeight="1" thickBot="1" x14ac:dyDescent="0.3">
      <c r="A71" s="91"/>
      <c r="B71" s="23"/>
      <c r="C71" s="23"/>
      <c r="D71" s="23"/>
      <c r="E71" s="24"/>
      <c r="F71" s="24"/>
      <c r="G71" s="24"/>
      <c r="H71" s="25"/>
      <c r="I71" s="92"/>
      <c r="J71" s="93"/>
    </row>
    <row r="72" spans="1:10" s="69" customFormat="1" ht="27" customHeight="1" thickTop="1" thickBot="1" x14ac:dyDescent="0.3">
      <c r="A72" s="154" t="s">
        <v>98</v>
      </c>
      <c r="B72" s="155"/>
      <c r="C72" s="155"/>
      <c r="D72" s="155"/>
      <c r="E72" s="155"/>
      <c r="F72" s="155"/>
      <c r="G72" s="155"/>
      <c r="H72" s="155"/>
      <c r="I72" s="155"/>
      <c r="J72" s="156"/>
    </row>
    <row r="73" spans="1:10" ht="9.9499999999999993" customHeight="1" thickTop="1" x14ac:dyDescent="0.25">
      <c r="A73" s="56"/>
      <c r="B73" s="33"/>
      <c r="C73" s="33"/>
      <c r="D73" s="33"/>
      <c r="E73" s="26"/>
      <c r="F73" s="26"/>
      <c r="G73" s="26"/>
      <c r="H73" s="27"/>
      <c r="I73" s="94"/>
      <c r="J73" s="57"/>
    </row>
    <row r="74" spans="1:10" ht="75" customHeight="1" x14ac:dyDescent="0.25">
      <c r="A74" s="56"/>
      <c r="B74" s="144" t="s">
        <v>78</v>
      </c>
      <c r="C74" s="144"/>
      <c r="D74" s="144"/>
      <c r="E74" s="74" t="s">
        <v>99</v>
      </c>
      <c r="F74" s="74" t="s">
        <v>100</v>
      </c>
      <c r="G74" s="74" t="str">
        <f>IF(FCOR=TRUE, "Actual Cost Data at Final Completion", "Actual Costs to Date")</f>
        <v>Actual Costs to Date</v>
      </c>
      <c r="H74" s="74" t="str">
        <f>H56</f>
        <v>Estimate as Currently Funded to Actuals Variance</v>
      </c>
      <c r="I74" s="11" t="s">
        <v>49</v>
      </c>
      <c r="J74" s="57"/>
    </row>
    <row r="75" spans="1:10" x14ac:dyDescent="0.25">
      <c r="A75" s="56"/>
      <c r="B75" s="148" t="s">
        <v>101</v>
      </c>
      <c r="C75" s="149"/>
      <c r="D75" s="149"/>
      <c r="E75" s="149"/>
      <c r="F75" s="149"/>
      <c r="G75" s="149"/>
      <c r="H75" s="149"/>
      <c r="I75" s="150"/>
      <c r="J75" s="57"/>
    </row>
    <row r="76" spans="1:10" x14ac:dyDescent="0.25">
      <c r="A76" s="56"/>
      <c r="B76" s="165" t="s">
        <v>102</v>
      </c>
      <c r="C76" s="166"/>
      <c r="D76" s="167"/>
      <c r="E76" s="95"/>
      <c r="F76" s="95"/>
      <c r="G76" s="95"/>
      <c r="H76" s="118">
        <f>IF($H$56=Lists!$D$8, IFERROR(F76-E76, ""), IF($H$56=Lists!$D$9, IFERROR(G76-E76, ""), IFERROR(G76-F76, "")))</f>
        <v>0</v>
      </c>
      <c r="I76" s="83"/>
      <c r="J76" s="57"/>
    </row>
    <row r="77" spans="1:10" ht="9.9499999999999993" customHeight="1" x14ac:dyDescent="0.25">
      <c r="A77" s="56"/>
      <c r="B77" s="28"/>
      <c r="C77" s="28"/>
      <c r="D77" s="28"/>
      <c r="E77" s="29"/>
      <c r="F77" s="29"/>
      <c r="G77" s="29"/>
      <c r="H77" s="30"/>
      <c r="I77" s="96"/>
      <c r="J77" s="57"/>
    </row>
    <row r="78" spans="1:10" x14ac:dyDescent="0.25">
      <c r="A78" s="56"/>
      <c r="B78" s="148" t="s">
        <v>103</v>
      </c>
      <c r="C78" s="149"/>
      <c r="D78" s="149"/>
      <c r="E78" s="149"/>
      <c r="F78" s="149"/>
      <c r="G78" s="149"/>
      <c r="H78" s="149"/>
      <c r="I78" s="150"/>
      <c r="J78" s="57"/>
    </row>
    <row r="79" spans="1:10" x14ac:dyDescent="0.25">
      <c r="A79" s="56"/>
      <c r="B79" s="12" t="s">
        <v>104</v>
      </c>
      <c r="C79" s="13"/>
      <c r="D79" s="14"/>
      <c r="E79" s="97">
        <v>215439</v>
      </c>
      <c r="F79" s="97">
        <v>249302</v>
      </c>
      <c r="G79" s="98">
        <f>214303+1576695-7061.81</f>
        <v>1783936.19</v>
      </c>
      <c r="H79" s="31">
        <f>IF($H$56=Lists!$D$8, IFERROR(F79-E79, ""), IF($H$56=Lists!$D$9, IFERROR(G79-E79, ""), IFERROR(G79-F79, "")))</f>
        <v>1534634.19</v>
      </c>
      <c r="I79" s="83"/>
      <c r="J79" s="57"/>
    </row>
    <row r="80" spans="1:10" x14ac:dyDescent="0.25">
      <c r="A80" s="56"/>
      <c r="B80" s="15" t="s">
        <v>105</v>
      </c>
      <c r="D80" s="16"/>
      <c r="E80" s="97">
        <v>0</v>
      </c>
      <c r="F80" s="97">
        <v>0</v>
      </c>
      <c r="G80" s="98"/>
      <c r="H80" s="31">
        <f>IF($H$56=Lists!$D$8, IFERROR(F80-E80, ""), IF($H$56=Lists!$D$9, IFERROR(G80-E80, ""), IFERROR(G80-F80, "")))</f>
        <v>0</v>
      </c>
      <c r="I80" s="83"/>
      <c r="J80" s="57"/>
    </row>
    <row r="81" spans="1:10" x14ac:dyDescent="0.25">
      <c r="A81" s="56"/>
      <c r="B81" s="15" t="s">
        <v>106</v>
      </c>
      <c r="D81" s="16"/>
      <c r="E81" s="97">
        <v>618467</v>
      </c>
      <c r="F81" s="97">
        <v>540278</v>
      </c>
      <c r="G81" s="98">
        <v>6851</v>
      </c>
      <c r="H81" s="31">
        <f>IF($H$56=Lists!$D$8, IFERROR(F81-E81, ""), IF($H$56=Lists!$D$9, IFERROR(G81-E81, ""), IFERROR(G81-F81, "")))</f>
        <v>-533427</v>
      </c>
      <c r="I81" s="83"/>
      <c r="J81" s="57"/>
    </row>
    <row r="82" spans="1:10" x14ac:dyDescent="0.25">
      <c r="A82" s="56"/>
      <c r="B82" s="15" t="s">
        <v>107</v>
      </c>
      <c r="D82" s="16"/>
      <c r="E82" s="97">
        <v>0</v>
      </c>
      <c r="F82" s="97">
        <v>0</v>
      </c>
      <c r="G82" s="97"/>
      <c r="H82" s="31">
        <f>IF($H$56=Lists!$D$8, IFERROR(F82-E82, ""), IF($H$56=Lists!$D$9, IFERROR(G82-E82, ""), IFERROR(G82-F82, "")))</f>
        <v>0</v>
      </c>
      <c r="I82" s="83"/>
      <c r="J82" s="57"/>
    </row>
    <row r="83" spans="1:10" x14ac:dyDescent="0.25">
      <c r="A83" s="56"/>
      <c r="B83" s="15" t="s">
        <v>108</v>
      </c>
      <c r="D83" s="16"/>
      <c r="E83" s="97">
        <v>0</v>
      </c>
      <c r="F83" s="97">
        <v>0</v>
      </c>
      <c r="G83" s="97"/>
      <c r="H83" s="32">
        <f>IF($H$56=Lists!$D$8, IFERROR(F83-E83, ""), IF($H$56=Lists!$D$9, IFERROR(G83-E83, ""), IFERROR(G83-F83, "")))</f>
        <v>0</v>
      </c>
      <c r="I83" s="83"/>
      <c r="J83" s="57"/>
    </row>
    <row r="84" spans="1:10" x14ac:dyDescent="0.25">
      <c r="A84" s="56"/>
      <c r="B84" s="15" t="s">
        <v>109</v>
      </c>
      <c r="D84" s="16"/>
      <c r="E84" s="97">
        <v>44288</v>
      </c>
      <c r="F84" s="97">
        <v>40971</v>
      </c>
      <c r="G84" s="98"/>
      <c r="H84" s="31">
        <f>IF($H$56=Lists!$D$8, IFERROR(F84-E84, ""), IF($H$56=Lists!$D$9, IFERROR(G84-E84, ""), IFERROR(G84-F84, "")))</f>
        <v>-40971</v>
      </c>
      <c r="I84" s="99"/>
      <c r="J84" s="57"/>
    </row>
    <row r="85" spans="1:10" x14ac:dyDescent="0.25">
      <c r="A85" s="56"/>
      <c r="B85" s="206" t="s">
        <v>110</v>
      </c>
      <c r="C85" s="207"/>
      <c r="D85" s="208"/>
      <c r="E85" s="34">
        <f>SUM(E79:E84)</f>
        <v>878194</v>
      </c>
      <c r="F85" s="34">
        <f>SUM(F79:F84)</f>
        <v>830551</v>
      </c>
      <c r="G85" s="34">
        <f>SUM(G79:G84)</f>
        <v>1790787.19</v>
      </c>
      <c r="H85" s="35">
        <f>IF($H$56=Lists!$D$8, IFERROR(F85-E85, ""), IF($H$56=Lists!$D$9, IFERROR(G85-E85, ""), IFERROR(G85-F85, "")))</f>
        <v>960236.19</v>
      </c>
      <c r="I85" s="100"/>
      <c r="J85" s="57"/>
    </row>
    <row r="86" spans="1:10" ht="9.9499999999999993" customHeight="1" x14ac:dyDescent="0.25">
      <c r="A86" s="56"/>
      <c r="J86" s="57"/>
    </row>
    <row r="87" spans="1:10" x14ac:dyDescent="0.25">
      <c r="A87" s="56"/>
      <c r="B87" s="148" t="s">
        <v>111</v>
      </c>
      <c r="C87" s="149"/>
      <c r="D87" s="149"/>
      <c r="E87" s="149"/>
      <c r="F87" s="149"/>
      <c r="G87" s="149"/>
      <c r="H87" s="149"/>
      <c r="I87" s="150"/>
      <c r="J87" s="57"/>
    </row>
    <row r="88" spans="1:10" ht="14.45" customHeight="1" x14ac:dyDescent="0.25">
      <c r="A88" s="56"/>
      <c r="B88" s="12" t="s">
        <v>112</v>
      </c>
      <c r="C88" s="13"/>
      <c r="D88" s="14"/>
      <c r="E88" s="97">
        <v>2898071</v>
      </c>
      <c r="F88" s="97">
        <v>4251166</v>
      </c>
      <c r="G88" s="98"/>
      <c r="H88" s="36">
        <f>IF($H$56=Lists!$D$8, IFERROR(F88-E88, ""), IF($H$56=Lists!$D$9, IFERROR(G88-E88, ""), IFERROR(G88-F88, "")))</f>
        <v>-4251166</v>
      </c>
      <c r="I88" s="83"/>
      <c r="J88" s="57"/>
    </row>
    <row r="89" spans="1:10" x14ac:dyDescent="0.25">
      <c r="A89" s="56"/>
      <c r="B89" s="15" t="s">
        <v>113</v>
      </c>
      <c r="D89" s="16"/>
      <c r="E89" s="97">
        <v>157650</v>
      </c>
      <c r="F89" s="97">
        <v>189867</v>
      </c>
      <c r="G89" s="98"/>
      <c r="H89" s="36">
        <f>IF($H$56=Lists!$D$8, IFERROR(F89-E89, ""), IF($H$56=Lists!$D$9, IFERROR(G89-E89, ""), IFERROR(G89-F89, "")))</f>
        <v>-189867</v>
      </c>
      <c r="I89" s="99"/>
      <c r="J89" s="57"/>
    </row>
    <row r="90" spans="1:10" x14ac:dyDescent="0.25">
      <c r="A90" s="56"/>
      <c r="B90" s="15" t="s">
        <v>114</v>
      </c>
      <c r="D90" s="16"/>
      <c r="E90" s="97">
        <v>19727112</v>
      </c>
      <c r="F90" s="97">
        <v>25155794</v>
      </c>
      <c r="G90" s="97"/>
      <c r="H90" s="37">
        <f>IF($H$56=Lists!$D$8, IFERROR(F90-E90, ""), IF($H$56=Lists!$D$9, IFERROR(G90-E90, ""), IFERROR(G90-F90, "")))</f>
        <v>-25155794</v>
      </c>
      <c r="I90" s="99"/>
      <c r="J90" s="57"/>
    </row>
    <row r="91" spans="1:10" x14ac:dyDescent="0.25">
      <c r="A91" s="56"/>
      <c r="B91" s="203" t="s">
        <v>115</v>
      </c>
      <c r="C91" s="204"/>
      <c r="D91" s="205"/>
      <c r="E91" s="38">
        <f>SUM(E88:E90)</f>
        <v>22782833</v>
      </c>
      <c r="F91" s="38">
        <f t="shared" ref="F91:G91" si="5">SUM(F88:F90)</f>
        <v>29596827</v>
      </c>
      <c r="G91" s="38">
        <f t="shared" si="5"/>
        <v>0</v>
      </c>
      <c r="H91" s="36">
        <f>IF($H$56=Lists!$D$8, IFERROR(F91-E91, ""), IF($H$56=Lists!$D$9, IFERROR(G91-E91, ""), IFERROR(G91-F91, "")))</f>
        <v>-29596827</v>
      </c>
      <c r="I91" s="100"/>
      <c r="J91" s="57"/>
    </row>
    <row r="92" spans="1:10" x14ac:dyDescent="0.25">
      <c r="A92" s="56"/>
      <c r="B92" s="15" t="s">
        <v>116</v>
      </c>
      <c r="D92" s="16"/>
      <c r="E92" s="97">
        <v>1143998</v>
      </c>
      <c r="F92" s="97">
        <v>1484326</v>
      </c>
      <c r="G92" s="98"/>
      <c r="H92" s="36">
        <f>IF($H$56=Lists!$D$8, IFERROR(F92-E92, ""), IF($H$56=Lists!$D$9, IFERROR(G92-E92, ""), IFERROR(G92-F92, "")))</f>
        <v>-1484326</v>
      </c>
      <c r="I92" s="99"/>
      <c r="J92" s="57"/>
    </row>
    <row r="93" spans="1:10" x14ac:dyDescent="0.25">
      <c r="A93" s="56"/>
      <c r="B93" s="15" t="s">
        <v>117</v>
      </c>
      <c r="D93" s="16"/>
      <c r="E93" s="97">
        <v>-2763594</v>
      </c>
      <c r="F93" s="97">
        <v>-2109619</v>
      </c>
      <c r="G93" s="97"/>
      <c r="H93" s="36">
        <f>IF($H$56=Lists!$D$8, IFERROR(F93-E93, ""), IF($H$56=Lists!$D$9, IFERROR(G93-E93, ""), IFERROR(G93-F93, "")))</f>
        <v>2109619</v>
      </c>
      <c r="I93" s="99"/>
      <c r="J93" s="57"/>
    </row>
    <row r="94" spans="1:10" x14ac:dyDescent="0.25">
      <c r="A94" s="56"/>
      <c r="B94" s="15" t="s">
        <v>118</v>
      </c>
      <c r="D94" s="16"/>
      <c r="E94" s="97">
        <v>2767196</v>
      </c>
      <c r="F94" s="97">
        <v>3367292</v>
      </c>
      <c r="G94" s="97"/>
      <c r="H94" s="36">
        <f>IF($H$56=Lists!$D$8, IFERROR(F94-E94, ""), IF($H$56=Lists!$D$9, IFERROR(G94-E94, ""), IFERROR(G94-F94, "")))</f>
        <v>-3367292</v>
      </c>
      <c r="I94" s="99"/>
      <c r="J94" s="57"/>
    </row>
    <row r="95" spans="1:10" x14ac:dyDescent="0.25">
      <c r="A95" s="56"/>
      <c r="B95" s="15" t="str">
        <f>IF(C53=Lists!J3, "GCCM Costs", IF(C53=Lists!J4, "Design-Build Costs", ""))</f>
        <v>Design-Build Costs</v>
      </c>
      <c r="D95" s="16"/>
      <c r="E95" s="97">
        <v>2194323</v>
      </c>
      <c r="F95" s="97">
        <f>1281800+2438820</f>
        <v>3720620</v>
      </c>
      <c r="G95" s="97"/>
      <c r="H95" s="36">
        <f>IF($H$56=Lists!$D$8, IFERROR(F95-E95, ""), IF($H$56=Lists!$D$9, IFERROR(G95-E95, ""), IFERROR(G95-F95, "")))</f>
        <v>-3720620</v>
      </c>
      <c r="I95" s="99"/>
      <c r="J95" s="57"/>
    </row>
    <row r="96" spans="1:10" x14ac:dyDescent="0.25">
      <c r="A96" s="56"/>
      <c r="B96" s="15" t="str">
        <f>IF(C53=Lists!J3, "GCCM Risk Contingency", "")</f>
        <v/>
      </c>
      <c r="D96" s="16"/>
      <c r="E96" s="97"/>
      <c r="F96" s="97"/>
      <c r="G96" s="97"/>
      <c r="H96" s="36">
        <f>IF($H$56=Lists!$D$8, IFERROR(F96-E96, ""), IF($H$56=Lists!$D$9, IFERROR(G96-E96, ""), IFERROR(G96-F96, "")))</f>
        <v>0</v>
      </c>
      <c r="I96" s="99"/>
      <c r="J96" s="57"/>
    </row>
    <row r="97" spans="1:10" x14ac:dyDescent="0.25">
      <c r="A97" s="56"/>
      <c r="B97" s="206" t="s">
        <v>119</v>
      </c>
      <c r="C97" s="207"/>
      <c r="D97" s="208"/>
      <c r="E97" s="38">
        <f>SUM(E91:E96)</f>
        <v>26124756</v>
      </c>
      <c r="F97" s="38">
        <f t="shared" ref="F97:G97" si="6">SUM(F91:F96)</f>
        <v>36059446</v>
      </c>
      <c r="G97" s="38">
        <f t="shared" si="6"/>
        <v>0</v>
      </c>
      <c r="H97" s="39">
        <f>IF($H$56=Lists!$D$8, IFERROR(F97-E97, ""), IF($H$56=Lists!$D$9, IFERROR(G97-E97, ""), IFERROR(G97-F97, "")))</f>
        <v>-36059446</v>
      </c>
      <c r="I97" s="84"/>
      <c r="J97" s="57"/>
    </row>
    <row r="98" spans="1:10" ht="9.9499999999999993" customHeight="1" x14ac:dyDescent="0.25">
      <c r="A98" s="56"/>
      <c r="J98" s="57"/>
    </row>
    <row r="99" spans="1:10" x14ac:dyDescent="0.25">
      <c r="A99" s="56"/>
      <c r="B99" s="148" t="s">
        <v>120</v>
      </c>
      <c r="C99" s="149"/>
      <c r="D99" s="149"/>
      <c r="E99" s="149"/>
      <c r="F99" s="149"/>
      <c r="G99" s="149"/>
      <c r="H99" s="149"/>
      <c r="I99" s="150"/>
      <c r="J99" s="57"/>
    </row>
    <row r="100" spans="1:10" x14ac:dyDescent="0.25">
      <c r="A100" s="56"/>
      <c r="B100" s="40" t="s">
        <v>121</v>
      </c>
      <c r="D100" s="16"/>
      <c r="E100" s="101">
        <v>2971200</v>
      </c>
      <c r="F100" s="101">
        <v>2923435</v>
      </c>
      <c r="G100" s="102"/>
      <c r="H100" s="41">
        <f>IF($H$56=Lists!$D$8, IFERROR(F100-E100, ""), IF($H$56=Lists!$D$9, IFERROR(G100-E100, ""), IFERROR(G100-F100, "")))</f>
        <v>-2923435</v>
      </c>
      <c r="I100" s="103"/>
      <c r="J100" s="104"/>
    </row>
    <row r="101" spans="1:10" x14ac:dyDescent="0.25">
      <c r="A101" s="56"/>
      <c r="B101" s="40" t="s">
        <v>122</v>
      </c>
      <c r="D101" s="16"/>
      <c r="E101" s="101">
        <v>113914</v>
      </c>
      <c r="F101" s="101">
        <v>203665</v>
      </c>
      <c r="G101" s="102">
        <v>0</v>
      </c>
      <c r="H101" s="41">
        <f>IF($H$56=Lists!$D$8, IFERROR(F101-E101, ""), IF($H$56=Lists!$D$9, IFERROR(G101-E101, ""), IFERROR(G101-F101, "")))</f>
        <v>-203665</v>
      </c>
      <c r="I101" s="103"/>
      <c r="J101" s="104"/>
    </row>
    <row r="102" spans="1:10" x14ac:dyDescent="0.25">
      <c r="A102" s="56"/>
      <c r="B102" s="40" t="s">
        <v>123</v>
      </c>
      <c r="D102" s="16"/>
      <c r="E102" s="97">
        <v>1022568</v>
      </c>
      <c r="F102" s="97">
        <v>293150</v>
      </c>
      <c r="G102" s="98">
        <v>69097</v>
      </c>
      <c r="H102" s="42">
        <f>IF($H$56=Lists!$D$8, IFERROR(F102-E102, ""), IF($H$56=Lists!$D$9, IFERROR(G102-E102, ""), IFERROR(G102-F102, "")))</f>
        <v>-224053</v>
      </c>
      <c r="I102" s="83"/>
      <c r="J102" s="57"/>
    </row>
    <row r="103" spans="1:10" x14ac:dyDescent="0.25">
      <c r="A103" s="56"/>
      <c r="B103" s="40" t="s">
        <v>124</v>
      </c>
      <c r="D103" s="16"/>
      <c r="E103" s="97">
        <v>683150</v>
      </c>
      <c r="F103" s="97">
        <v>626993</v>
      </c>
      <c r="G103" s="105"/>
      <c r="H103" s="43">
        <f>IF($H$56=Lists!$D$8, IFERROR(F103-E103, ""), IF($H$56=Lists!$D$9, IFERROR(G103-E103, ""), IFERROR(G103-F103, "")))</f>
        <v>-626993</v>
      </c>
      <c r="I103" s="103"/>
      <c r="J103" s="104"/>
    </row>
    <row r="104" spans="1:10" ht="15.75" thickBot="1" x14ac:dyDescent="0.3">
      <c r="A104" s="56"/>
      <c r="B104" s="209" t="s">
        <v>125</v>
      </c>
      <c r="C104" s="210"/>
      <c r="D104" s="211"/>
      <c r="E104" s="44">
        <f>SUM(E100:E103)</f>
        <v>4790832</v>
      </c>
      <c r="F104" s="44">
        <f>SUM(F100:F103)</f>
        <v>4047243</v>
      </c>
      <c r="G104" s="44">
        <f>SUM(G100:G103)</f>
        <v>69097</v>
      </c>
      <c r="H104" s="39">
        <f>IF($H$56=Lists!$D$8, IFERROR(F104-E104, ""), IF($H$56=Lists!$D$9, IFERROR(G104-E104, ""), IFERROR(G104-F104, "")))</f>
        <v>-3978146</v>
      </c>
      <c r="I104" s="106"/>
      <c r="J104" s="104"/>
    </row>
    <row r="105" spans="1:10" ht="20.25" thickTop="1" thickBot="1" x14ac:dyDescent="0.35">
      <c r="A105" s="56"/>
      <c r="B105" s="107" t="s">
        <v>126</v>
      </c>
      <c r="C105" s="108"/>
      <c r="D105" s="108"/>
      <c r="E105" s="109">
        <f>SUM(E76,E85,E97,E104)</f>
        <v>31793782</v>
      </c>
      <c r="F105" s="109">
        <f>SUM(F76,F85,F97,F104)</f>
        <v>40937240</v>
      </c>
      <c r="G105" s="109">
        <f>SUM(G76,G85,G97,G104)</f>
        <v>1859884.19</v>
      </c>
      <c r="H105" s="109">
        <f>SUM(H76,H85,H97,H104)</f>
        <v>-39077355.810000002</v>
      </c>
      <c r="I105" s="110"/>
      <c r="J105" s="104"/>
    </row>
    <row r="106" spans="1:10" ht="9.9499999999999993" customHeight="1" thickTop="1" x14ac:dyDescent="0.25">
      <c r="A106" s="56"/>
      <c r="B106" s="45"/>
      <c r="C106" s="45"/>
      <c r="D106" s="45"/>
      <c r="E106" s="46"/>
      <c r="F106" s="46"/>
      <c r="G106" s="46"/>
      <c r="H106" s="46"/>
      <c r="I106" s="111"/>
      <c r="J106" s="104"/>
    </row>
    <row r="107" spans="1:10" s="1" customFormat="1" x14ac:dyDescent="0.25">
      <c r="A107" s="60"/>
      <c r="B107" s="151" t="str">
        <f>IF(ReportType=Lists!$O$2, "", "Close-Out Information")</f>
        <v/>
      </c>
      <c r="C107" s="152"/>
      <c r="D107" s="152"/>
      <c r="E107" s="152"/>
      <c r="F107" s="152"/>
      <c r="G107" s="152"/>
      <c r="H107" s="152"/>
      <c r="I107" s="153"/>
      <c r="J107" s="61"/>
    </row>
    <row r="108" spans="1:10" s="1" customFormat="1" x14ac:dyDescent="0.25">
      <c r="A108" s="60"/>
      <c r="B108" s="47"/>
      <c r="C108" s="219"/>
      <c r="D108" s="219"/>
      <c r="E108" s="219" t="str">
        <f>IF(ReportType=Lists!$O$2, "", "NOTES")</f>
        <v/>
      </c>
      <c r="F108" s="219"/>
      <c r="G108" s="219"/>
      <c r="H108" s="219"/>
      <c r="I108" s="164"/>
      <c r="J108" s="61"/>
    </row>
    <row r="109" spans="1:10" ht="15" customHeight="1" x14ac:dyDescent="0.25">
      <c r="A109" s="56"/>
      <c r="B109" s="80" t="str">
        <f>IF(ReportType=Lists!$O$2, "", "Number of Change Orders")</f>
        <v/>
      </c>
      <c r="C109" s="212"/>
      <c r="D109" s="213"/>
      <c r="E109" s="216"/>
      <c r="F109" s="217"/>
      <c r="G109" s="217"/>
      <c r="H109" s="217"/>
      <c r="I109" s="218"/>
      <c r="J109" s="57"/>
    </row>
    <row r="110" spans="1:10" ht="15" customHeight="1" x14ac:dyDescent="0.25">
      <c r="A110" s="56"/>
      <c r="B110" s="80" t="str">
        <f>IF(ReportType=Lists!$O$2, "", "Total Value of Change Orders")</f>
        <v/>
      </c>
      <c r="C110" s="220"/>
      <c r="D110" s="221"/>
      <c r="E110" s="120"/>
      <c r="F110" s="121"/>
      <c r="G110" s="121"/>
      <c r="H110" s="121"/>
      <c r="I110" s="122"/>
      <c r="J110" s="57"/>
    </row>
    <row r="111" spans="1:10" ht="15" customHeight="1" x14ac:dyDescent="0.25">
      <c r="A111" s="56"/>
      <c r="B111" s="80" t="str">
        <f>IF(ReportType=Lists!$O$2, "", "Outstanding Liabilities")</f>
        <v/>
      </c>
      <c r="C111" s="220"/>
      <c r="D111" s="221"/>
      <c r="E111" s="120"/>
      <c r="F111" s="121"/>
      <c r="G111" s="121"/>
      <c r="H111" s="121"/>
      <c r="I111" s="122"/>
      <c r="J111" s="57"/>
    </row>
    <row r="112" spans="1:10" x14ac:dyDescent="0.25">
      <c r="A112" s="56"/>
      <c r="B112" s="18" t="str">
        <f>IF(ReportType=Lists!$O$2, "", "Unsettled Claims")</f>
        <v/>
      </c>
      <c r="C112" s="214"/>
      <c r="D112" s="215"/>
      <c r="E112" s="216"/>
      <c r="F112" s="217"/>
      <c r="G112" s="217"/>
      <c r="H112" s="217"/>
      <c r="I112" s="218"/>
      <c r="J112" s="57"/>
    </row>
    <row r="113" spans="1:10" ht="9.9499999999999993" customHeight="1" x14ac:dyDescent="0.25">
      <c r="A113" s="56"/>
      <c r="J113" s="57"/>
    </row>
    <row r="114" spans="1:10" ht="15.75" thickBot="1" x14ac:dyDescent="0.3">
      <c r="A114" s="56"/>
      <c r="B114" s="1" t="s">
        <v>127</v>
      </c>
      <c r="J114" s="57"/>
    </row>
    <row r="115" spans="1:10" x14ac:dyDescent="0.25">
      <c r="A115" s="56"/>
      <c r="B115" s="194" t="s">
        <v>224</v>
      </c>
      <c r="C115" s="195"/>
      <c r="D115" s="195"/>
      <c r="E115" s="195"/>
      <c r="F115" s="195"/>
      <c r="G115" s="195"/>
      <c r="H115" s="195"/>
      <c r="I115" s="196"/>
      <c r="J115" s="57"/>
    </row>
    <row r="116" spans="1:10" x14ac:dyDescent="0.25">
      <c r="A116" s="56"/>
      <c r="B116" s="197"/>
      <c r="C116" s="198"/>
      <c r="D116" s="198"/>
      <c r="E116" s="198"/>
      <c r="F116" s="198"/>
      <c r="G116" s="198"/>
      <c r="H116" s="198"/>
      <c r="I116" s="199"/>
      <c r="J116" s="57"/>
    </row>
    <row r="117" spans="1:10" x14ac:dyDescent="0.25">
      <c r="A117" s="56"/>
      <c r="B117" s="197"/>
      <c r="C117" s="198"/>
      <c r="D117" s="198"/>
      <c r="E117" s="198"/>
      <c r="F117" s="198"/>
      <c r="G117" s="198"/>
      <c r="H117" s="198"/>
      <c r="I117" s="199"/>
      <c r="J117" s="57"/>
    </row>
    <row r="118" spans="1:10" x14ac:dyDescent="0.25">
      <c r="A118" s="56"/>
      <c r="B118" s="197"/>
      <c r="C118" s="198"/>
      <c r="D118" s="198"/>
      <c r="E118" s="198"/>
      <c r="F118" s="198"/>
      <c r="G118" s="198"/>
      <c r="H118" s="198"/>
      <c r="I118" s="199"/>
      <c r="J118" s="57"/>
    </row>
    <row r="119" spans="1:10" x14ac:dyDescent="0.25">
      <c r="A119" s="56"/>
      <c r="B119" s="197"/>
      <c r="C119" s="198"/>
      <c r="D119" s="198"/>
      <c r="E119" s="198"/>
      <c r="F119" s="198"/>
      <c r="G119" s="198"/>
      <c r="H119" s="198"/>
      <c r="I119" s="199"/>
      <c r="J119" s="57"/>
    </row>
    <row r="120" spans="1:10" x14ac:dyDescent="0.25">
      <c r="A120" s="56"/>
      <c r="B120" s="197"/>
      <c r="C120" s="198"/>
      <c r="D120" s="198"/>
      <c r="E120" s="198"/>
      <c r="F120" s="198"/>
      <c r="G120" s="198"/>
      <c r="H120" s="198"/>
      <c r="I120" s="199"/>
      <c r="J120" s="57"/>
    </row>
    <row r="121" spans="1:10" x14ac:dyDescent="0.25">
      <c r="A121" s="56"/>
      <c r="B121" s="197"/>
      <c r="C121" s="198"/>
      <c r="D121" s="198"/>
      <c r="E121" s="198"/>
      <c r="F121" s="198"/>
      <c r="G121" s="198"/>
      <c r="H121" s="198"/>
      <c r="I121" s="199"/>
      <c r="J121" s="57"/>
    </row>
    <row r="122" spans="1:10" x14ac:dyDescent="0.25">
      <c r="A122" s="56"/>
      <c r="B122" s="197"/>
      <c r="C122" s="198"/>
      <c r="D122" s="198"/>
      <c r="E122" s="198"/>
      <c r="F122" s="198"/>
      <c r="G122" s="198"/>
      <c r="H122" s="198"/>
      <c r="I122" s="199"/>
      <c r="J122" s="57"/>
    </row>
    <row r="123" spans="1:10" x14ac:dyDescent="0.25">
      <c r="A123" s="56"/>
      <c r="B123" s="197"/>
      <c r="C123" s="198"/>
      <c r="D123" s="198"/>
      <c r="E123" s="198"/>
      <c r="F123" s="198"/>
      <c r="G123" s="198"/>
      <c r="H123" s="198"/>
      <c r="I123" s="199"/>
      <c r="J123" s="57"/>
    </row>
    <row r="124" spans="1:10" x14ac:dyDescent="0.25">
      <c r="A124" s="56"/>
      <c r="B124" s="197"/>
      <c r="C124" s="198"/>
      <c r="D124" s="198"/>
      <c r="E124" s="198"/>
      <c r="F124" s="198"/>
      <c r="G124" s="198"/>
      <c r="H124" s="198"/>
      <c r="I124" s="199"/>
      <c r="J124" s="57"/>
    </row>
    <row r="125" spans="1:10" x14ac:dyDescent="0.25">
      <c r="A125" s="56"/>
      <c r="B125" s="197"/>
      <c r="C125" s="198"/>
      <c r="D125" s="198"/>
      <c r="E125" s="198"/>
      <c r="F125" s="198"/>
      <c r="G125" s="198"/>
      <c r="H125" s="198"/>
      <c r="I125" s="199"/>
      <c r="J125" s="57"/>
    </row>
    <row r="126" spans="1:10" x14ac:dyDescent="0.25">
      <c r="A126" s="56"/>
      <c r="B126" s="197"/>
      <c r="C126" s="198"/>
      <c r="D126" s="198"/>
      <c r="E126" s="198"/>
      <c r="F126" s="198"/>
      <c r="G126" s="198"/>
      <c r="H126" s="198"/>
      <c r="I126" s="199"/>
      <c r="J126" s="57"/>
    </row>
    <row r="127" spans="1:10" x14ac:dyDescent="0.25">
      <c r="A127" s="56"/>
      <c r="B127" s="197"/>
      <c r="C127" s="198"/>
      <c r="D127" s="198"/>
      <c r="E127" s="198"/>
      <c r="F127" s="198"/>
      <c r="G127" s="198"/>
      <c r="H127" s="198"/>
      <c r="I127" s="199"/>
      <c r="J127" s="57"/>
    </row>
    <row r="128" spans="1:10" x14ac:dyDescent="0.25">
      <c r="A128" s="56"/>
      <c r="B128" s="197"/>
      <c r="C128" s="198"/>
      <c r="D128" s="198"/>
      <c r="E128" s="198"/>
      <c r="F128" s="198"/>
      <c r="G128" s="198"/>
      <c r="H128" s="198"/>
      <c r="I128" s="199"/>
      <c r="J128" s="57"/>
    </row>
    <row r="129" spans="1:10" x14ac:dyDescent="0.25">
      <c r="A129" s="56"/>
      <c r="B129" s="197"/>
      <c r="C129" s="198"/>
      <c r="D129" s="198"/>
      <c r="E129" s="198"/>
      <c r="F129" s="198"/>
      <c r="G129" s="198"/>
      <c r="H129" s="198"/>
      <c r="I129" s="199"/>
      <c r="J129" s="57"/>
    </row>
    <row r="130" spans="1:10" x14ac:dyDescent="0.25">
      <c r="A130" s="56"/>
      <c r="B130" s="197"/>
      <c r="C130" s="198"/>
      <c r="D130" s="198"/>
      <c r="E130" s="198"/>
      <c r="F130" s="198"/>
      <c r="G130" s="198"/>
      <c r="H130" s="198"/>
      <c r="I130" s="199"/>
      <c r="J130" s="57"/>
    </row>
    <row r="131" spans="1:10" x14ac:dyDescent="0.25">
      <c r="A131" s="56"/>
      <c r="B131" s="197"/>
      <c r="C131" s="198"/>
      <c r="D131" s="198"/>
      <c r="E131" s="198"/>
      <c r="F131" s="198"/>
      <c r="G131" s="198"/>
      <c r="H131" s="198"/>
      <c r="I131" s="199"/>
      <c r="J131" s="57"/>
    </row>
    <row r="132" spans="1:10" x14ac:dyDescent="0.25">
      <c r="A132" s="56"/>
      <c r="B132" s="197"/>
      <c r="C132" s="198"/>
      <c r="D132" s="198"/>
      <c r="E132" s="198"/>
      <c r="F132" s="198"/>
      <c r="G132" s="198"/>
      <c r="H132" s="198"/>
      <c r="I132" s="199"/>
      <c r="J132" s="57"/>
    </row>
    <row r="133" spans="1:10" x14ac:dyDescent="0.25">
      <c r="A133" s="56"/>
      <c r="B133" s="197"/>
      <c r="C133" s="198"/>
      <c r="D133" s="198"/>
      <c r="E133" s="198"/>
      <c r="F133" s="198"/>
      <c r="G133" s="198"/>
      <c r="H133" s="198"/>
      <c r="I133" s="199"/>
      <c r="J133" s="57"/>
    </row>
    <row r="134" spans="1:10" ht="15.75" thickBot="1" x14ac:dyDescent="0.3">
      <c r="A134" s="56"/>
      <c r="B134" s="200"/>
      <c r="C134" s="201"/>
      <c r="D134" s="201"/>
      <c r="E134" s="201"/>
      <c r="F134" s="201"/>
      <c r="G134" s="201"/>
      <c r="H134" s="201"/>
      <c r="I134" s="202"/>
      <c r="J134" s="57"/>
    </row>
    <row r="135" spans="1:10" ht="9.9499999999999993" customHeight="1" thickBot="1" x14ac:dyDescent="0.3">
      <c r="A135" s="91"/>
      <c r="B135" s="63"/>
      <c r="C135" s="63"/>
      <c r="D135" s="63"/>
      <c r="E135" s="63"/>
      <c r="F135" s="63"/>
      <c r="G135" s="63"/>
      <c r="H135" s="63"/>
      <c r="I135" s="63"/>
      <c r="J135" s="93"/>
    </row>
    <row r="136" spans="1:10" ht="15.75" thickTop="1" x14ac:dyDescent="0.25"/>
  </sheetData>
  <sheetProtection formatCells="0" formatColumns="0" formatRows="0" insertRows="0" insertHyperlinks="0"/>
  <mergeCells count="53">
    <mergeCell ref="B115:I134"/>
    <mergeCell ref="B91:D91"/>
    <mergeCell ref="B97:D97"/>
    <mergeCell ref="B104:D104"/>
    <mergeCell ref="B85:D85"/>
    <mergeCell ref="B107:I107"/>
    <mergeCell ref="C109:D109"/>
    <mergeCell ref="C112:D112"/>
    <mergeCell ref="E109:I109"/>
    <mergeCell ref="E112:I112"/>
    <mergeCell ref="C108:D108"/>
    <mergeCell ref="E108:I108"/>
    <mergeCell ref="B87:I87"/>
    <mergeCell ref="B99:I99"/>
    <mergeCell ref="C110:D110"/>
    <mergeCell ref="C111:D111"/>
    <mergeCell ref="B1:I1"/>
    <mergeCell ref="B3:I3"/>
    <mergeCell ref="C5:H5"/>
    <mergeCell ref="C7:H7"/>
    <mergeCell ref="B9:I9"/>
    <mergeCell ref="C6:H6"/>
    <mergeCell ref="B4:I4"/>
    <mergeCell ref="C10:H10"/>
    <mergeCell ref="C11:H11"/>
    <mergeCell ref="C12:H12"/>
    <mergeCell ref="B22:B27"/>
    <mergeCell ref="C16:I19"/>
    <mergeCell ref="A14:J14"/>
    <mergeCell ref="C21:I27"/>
    <mergeCell ref="B17:B19"/>
    <mergeCell ref="B78:I78"/>
    <mergeCell ref="B29:I29"/>
    <mergeCell ref="B50:I50"/>
    <mergeCell ref="A72:J72"/>
    <mergeCell ref="B74:D74"/>
    <mergeCell ref="C30:I30"/>
    <mergeCell ref="C31:D31"/>
    <mergeCell ref="E31:G31"/>
    <mergeCell ref="H31:H32"/>
    <mergeCell ref="I31:I32"/>
    <mergeCell ref="B76:D76"/>
    <mergeCell ref="E51:F51"/>
    <mergeCell ref="C51:D51"/>
    <mergeCell ref="C52:D52"/>
    <mergeCell ref="C53:D53"/>
    <mergeCell ref="B75:I75"/>
    <mergeCell ref="G51:H51"/>
    <mergeCell ref="G52:H52"/>
    <mergeCell ref="G53:H53"/>
    <mergeCell ref="B56:D56"/>
    <mergeCell ref="B64:I64"/>
    <mergeCell ref="B55:I55"/>
  </mergeCells>
  <conditionalFormatting sqref="A1:J99">
    <cfRule type="expression" dxfId="4" priority="4">
      <formula>CELL("PROTECT", A1)=0</formula>
    </cfRule>
  </conditionalFormatting>
  <conditionalFormatting sqref="A100:J103">
    <cfRule type="expression" dxfId="3" priority="1">
      <formula>CELL("PROTECT", A100)=0</formula>
    </cfRule>
  </conditionalFormatting>
  <conditionalFormatting sqref="A104:J109 A110:C111 E110:J111 A112:J135">
    <cfRule type="expression" dxfId="2" priority="12">
      <formula>CELL("PROTECT", A104)=0</formula>
    </cfRule>
  </conditionalFormatting>
  <conditionalFormatting sqref="E95:I96">
    <cfRule type="expression" dxfId="0" priority="3">
      <formula>$B95=""</formula>
    </cfRule>
  </conditionalFormatting>
  <dataValidations count="1">
    <dataValidation type="list" allowBlank="1" showInputMessage="1" showErrorMessage="1" sqref="K63" xr:uid="{00000000-0002-0000-0100-000000000000}">
      <formula1>"PMoptions"</formula1>
    </dataValidation>
  </dataValidations>
  <hyperlinks>
    <hyperlink ref="C12" r:id="rId1" xr:uid="{740303C0-AC03-4C79-A586-0C06EE295EBF}"/>
    <hyperlink ref="C12:H12" r:id="rId2" display="robert.roehl@batestech.edu" xr:uid="{5A97B259-17CB-4C67-BCBD-918F92CD7C84}"/>
  </hyperlinks>
  <pageMargins left="0.45" right="0.45" top="0.5" bottom="0.5" header="0.3" footer="0.3"/>
  <pageSetup scale="63" fitToHeight="2" orientation="portrait" r:id="rId3"/>
  <headerFooter>
    <oddFooter>&amp;C&amp;P</oddFooter>
  </headerFooter>
  <rowBreaks count="1" manualBreakCount="1">
    <brk id="71" max="9" man="1"/>
  </rowBreaks>
  <extLst>
    <ext xmlns:x14="http://schemas.microsoft.com/office/spreadsheetml/2009/9/main" uri="{78C0D931-6437-407d-A8EE-F0AAD7539E65}">
      <x14:conditionalFormattings>
        <x14:conditionalFormatting xmlns:xm="http://schemas.microsoft.com/office/excel/2006/main">
          <x14:cfRule type="expression" priority="10" id="{B9175676-CF21-48FE-9D3A-C33726FBC220}">
            <xm:f>ReportType=Lists!$O$2</xm:f>
            <x14:dxf>
              <font>
                <b val="0"/>
                <i val="0"/>
              </font>
              <numFmt numFmtId="0" formatCode="General"/>
              <fill>
                <patternFill patternType="none">
                  <bgColor auto="1"/>
                </patternFill>
              </fill>
              <border>
                <left/>
                <right/>
                <top/>
                <bottom/>
                <vertical/>
                <horizontal/>
              </border>
            </x14:dxf>
          </x14:cfRule>
          <xm:sqref>B107:I112</xm:sqref>
        </x14:conditionalFormatting>
      </x14:conditionalFormattings>
    </ext>
    <ext xmlns:x14="http://schemas.microsoft.com/office/spreadsheetml/2009/9/main" uri="{CCE6A557-97BC-4b89-ADB6-D9C93CAAB3DF}">
      <x14:dataValidations xmlns:xm="http://schemas.microsoft.com/office/excel/2006/main" count="7">
        <x14:dataValidation type="list" allowBlank="1" showInputMessage="1" showErrorMessage="1" xr:uid="{00000000-0002-0000-0100-000001000000}">
          <x14:formula1>
            <xm:f>Lists!$B$2:$B$65</xm:f>
          </x14:formula1>
          <xm:sqref>C51:D51</xm:sqref>
        </x14:dataValidation>
        <x14:dataValidation type="list" allowBlank="1" showInputMessage="1" showErrorMessage="1" xr:uid="{00000000-0002-0000-0100-000002000000}">
          <x14:formula1>
            <xm:f>Lists!$D$2:$D$3</xm:f>
          </x14:formula1>
          <xm:sqref>G52:H53</xm:sqref>
        </x14:dataValidation>
        <x14:dataValidation type="list" allowBlank="1" showInputMessage="1" showErrorMessage="1" xr:uid="{00000000-0002-0000-0100-000003000000}">
          <x14:formula1>
            <xm:f>Lists!$F$2:$F$4</xm:f>
          </x14:formula1>
          <xm:sqref>G51:H51</xm:sqref>
        </x14:dataValidation>
        <x14:dataValidation type="list" allowBlank="1" showInputMessage="1" showErrorMessage="1" xr:uid="{00000000-0002-0000-0100-000004000000}">
          <x14:formula1>
            <xm:f>Lists!$J$2:$J$5</xm:f>
          </x14:formula1>
          <xm:sqref>C53:D53</xm:sqref>
        </x14:dataValidation>
        <x14:dataValidation type="list" allowBlank="1" showInputMessage="1" showErrorMessage="1" xr:uid="{00000000-0002-0000-0100-000005000000}">
          <x14:formula1>
            <xm:f>Lists!$D$8:$D$10</xm:f>
          </x14:formula1>
          <xm:sqref>H56</xm:sqref>
        </x14:dataValidation>
        <x14:dataValidation type="list" allowBlank="1" showInputMessage="1" showErrorMessage="1" xr:uid="{00000000-0002-0000-0100-000006000000}">
          <x14:formula1>
            <xm:f>Lists!$O$2:$O$3</xm:f>
          </x14:formula1>
          <xm:sqref>B3:I3</xm:sqref>
        </x14:dataValidation>
        <x14:dataValidation type="list" allowBlank="1" showInputMessage="1" showErrorMessage="1" xr:uid="{00000000-0002-0000-0100-000007000000}">
          <x14:formula1>
            <xm:f>Lists!$M$2:$M$26</xm:f>
          </x14:formula1>
          <xm:sqref>B4:I4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411206-732A-48C3-8AC9-AE3303B6492D}">
  <dimension ref="A1:AE3"/>
  <sheetViews>
    <sheetView showGridLines="0" zoomScaleNormal="100" workbookViewId="0">
      <selection activeCell="B24" sqref="B24"/>
    </sheetView>
  </sheetViews>
  <sheetFormatPr defaultRowHeight="15" x14ac:dyDescent="0.25"/>
  <cols>
    <col min="1" max="8" width="9.28515625" customWidth="1"/>
    <col min="9" max="9" width="6.28515625" customWidth="1"/>
    <col min="10" max="17" width="9.28515625" customWidth="1"/>
    <col min="18" max="18" width="4" customWidth="1"/>
    <col min="19" max="19" width="9.28515625" customWidth="1"/>
  </cols>
  <sheetData>
    <row r="1" spans="1:31" ht="15" customHeight="1" x14ac:dyDescent="0.35">
      <c r="A1" s="222" t="s">
        <v>128</v>
      </c>
      <c r="B1" s="222"/>
      <c r="C1" s="222"/>
      <c r="D1" s="222"/>
      <c r="E1" s="222"/>
      <c r="F1" s="222"/>
      <c r="G1" s="222"/>
      <c r="H1" s="222"/>
      <c r="I1" s="222"/>
      <c r="J1" s="222"/>
      <c r="K1" s="222"/>
      <c r="L1" s="222"/>
      <c r="M1" s="222"/>
      <c r="N1" s="222"/>
      <c r="O1" s="222"/>
      <c r="P1" s="222"/>
      <c r="Q1" s="222"/>
      <c r="R1" s="222"/>
      <c r="S1" s="127"/>
      <c r="T1" s="126"/>
      <c r="U1" s="126"/>
      <c r="V1" s="126"/>
      <c r="W1" s="126"/>
      <c r="X1" s="126"/>
      <c r="Y1" s="126"/>
      <c r="Z1" s="126"/>
      <c r="AA1" s="126"/>
      <c r="AB1" s="126"/>
      <c r="AC1" s="126"/>
      <c r="AD1" s="126"/>
      <c r="AE1" s="126"/>
    </row>
    <row r="2" spans="1:31" ht="15" customHeight="1" x14ac:dyDescent="0.35">
      <c r="A2" s="222"/>
      <c r="B2" s="222"/>
      <c r="C2" s="222"/>
      <c r="D2" s="222"/>
      <c r="E2" s="222"/>
      <c r="F2" s="222"/>
      <c r="G2" s="222"/>
      <c r="H2" s="222"/>
      <c r="I2" s="222"/>
      <c r="J2" s="222"/>
      <c r="K2" s="222"/>
      <c r="L2" s="222"/>
      <c r="M2" s="222"/>
      <c r="N2" s="222"/>
      <c r="O2" s="222"/>
      <c r="P2" s="222"/>
      <c r="Q2" s="222"/>
      <c r="R2" s="222"/>
      <c r="S2" s="127"/>
      <c r="T2" s="126"/>
      <c r="U2" s="126"/>
      <c r="V2" s="126"/>
      <c r="W2" s="126"/>
      <c r="X2" s="126"/>
      <c r="Y2" s="126"/>
      <c r="Z2" s="126"/>
      <c r="AA2" s="126"/>
      <c r="AB2" s="126"/>
      <c r="AC2" s="126"/>
      <c r="AD2" s="126"/>
      <c r="AE2" s="126"/>
    </row>
    <row r="3" spans="1:31" ht="9" customHeight="1" x14ac:dyDescent="0.25"/>
  </sheetData>
  <sheetProtection password="E721" sheet="1" scenarios="1"/>
  <mergeCells count="1">
    <mergeCell ref="A1:R2"/>
  </mergeCells>
  <pageMargins left="0.7" right="0.7" top="0.75" bottom="0.75" header="0.3" footer="0.3"/>
  <pageSetup scale="54"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E3"/>
  <sheetViews>
    <sheetView showGridLines="0" topLeftCell="A49" zoomScaleNormal="100" workbookViewId="0">
      <selection sqref="A1:R2"/>
    </sheetView>
  </sheetViews>
  <sheetFormatPr defaultRowHeight="15" x14ac:dyDescent="0.25"/>
  <cols>
    <col min="1" max="8" width="9.140625" customWidth="1"/>
    <col min="9" max="9" width="6.140625" customWidth="1"/>
    <col min="10" max="17" width="9.140625" customWidth="1"/>
    <col min="18" max="18" width="4" customWidth="1"/>
    <col min="19" max="19" width="9.140625" customWidth="1"/>
  </cols>
  <sheetData>
    <row r="1" spans="1:31" ht="15" customHeight="1" x14ac:dyDescent="0.35">
      <c r="A1" s="222" t="s">
        <v>128</v>
      </c>
      <c r="B1" s="222"/>
      <c r="C1" s="222"/>
      <c r="D1" s="222"/>
      <c r="E1" s="222"/>
      <c r="F1" s="222"/>
      <c r="G1" s="222"/>
      <c r="H1" s="222"/>
      <c r="I1" s="222"/>
      <c r="J1" s="222"/>
      <c r="K1" s="222"/>
      <c r="L1" s="222"/>
      <c r="M1" s="222"/>
      <c r="N1" s="222"/>
      <c r="O1" s="222"/>
      <c r="P1" s="222"/>
      <c r="Q1" s="222"/>
      <c r="R1" s="222"/>
      <c r="S1" s="127"/>
      <c r="T1" s="126"/>
      <c r="U1" s="126"/>
      <c r="V1" s="126"/>
      <c r="W1" s="126"/>
      <c r="X1" s="126"/>
      <c r="Y1" s="126"/>
      <c r="Z1" s="126"/>
      <c r="AA1" s="126"/>
      <c r="AB1" s="126"/>
      <c r="AC1" s="126"/>
      <c r="AD1" s="126"/>
      <c r="AE1" s="126"/>
    </row>
    <row r="2" spans="1:31" ht="15" customHeight="1" x14ac:dyDescent="0.35">
      <c r="A2" s="222"/>
      <c r="B2" s="222"/>
      <c r="C2" s="222"/>
      <c r="D2" s="222"/>
      <c r="E2" s="222"/>
      <c r="F2" s="222"/>
      <c r="G2" s="222"/>
      <c r="H2" s="222"/>
      <c r="I2" s="222"/>
      <c r="J2" s="222"/>
      <c r="K2" s="222"/>
      <c r="L2" s="222"/>
      <c r="M2" s="222"/>
      <c r="N2" s="222"/>
      <c r="O2" s="222"/>
      <c r="P2" s="222"/>
      <c r="Q2" s="222"/>
      <c r="R2" s="222"/>
      <c r="S2" s="127"/>
      <c r="T2" s="126"/>
      <c r="U2" s="126"/>
      <c r="V2" s="126"/>
      <c r="W2" s="126"/>
      <c r="X2" s="126"/>
      <c r="Y2" s="126"/>
      <c r="Z2" s="126"/>
      <c r="AA2" s="126"/>
      <c r="AB2" s="126"/>
      <c r="AC2" s="126"/>
      <c r="AD2" s="126"/>
      <c r="AE2" s="126"/>
    </row>
    <row r="3" spans="1:31" ht="9" customHeight="1" x14ac:dyDescent="0.25"/>
  </sheetData>
  <sheetProtection password="E721" sheet="1" scenarios="1"/>
  <mergeCells count="1">
    <mergeCell ref="A1:R2"/>
  </mergeCells>
  <pageMargins left="0.7" right="0.7" top="0.75" bottom="0.75" header="0.3" footer="0.3"/>
  <pageSetup scale="54"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O65"/>
  <sheetViews>
    <sheetView workbookViewId="0">
      <selection activeCell="M2" sqref="M2"/>
    </sheetView>
  </sheetViews>
  <sheetFormatPr defaultRowHeight="15" x14ac:dyDescent="0.25"/>
  <cols>
    <col min="2" max="2" width="50.140625" bestFit="1" customWidth="1"/>
    <col min="8" max="8" width="9.140625" style="2"/>
    <col min="13" max="13" width="15.42578125" bestFit="1" customWidth="1"/>
    <col min="15" max="15" width="58.85546875" bestFit="1" customWidth="1"/>
  </cols>
  <sheetData>
    <row r="1" spans="2:15" x14ac:dyDescent="0.25">
      <c r="B1" s="1" t="s">
        <v>67</v>
      </c>
      <c r="C1" s="1"/>
      <c r="D1" s="1" t="s">
        <v>129</v>
      </c>
      <c r="E1" s="1"/>
      <c r="F1" s="1" t="s">
        <v>130</v>
      </c>
      <c r="G1" s="1"/>
      <c r="H1" s="119"/>
      <c r="I1" s="1"/>
      <c r="J1" s="1"/>
      <c r="K1" s="1"/>
      <c r="L1" s="1"/>
      <c r="M1" s="1" t="s">
        <v>131</v>
      </c>
      <c r="N1" s="1"/>
      <c r="O1" s="1" t="s">
        <v>132</v>
      </c>
    </row>
    <row r="2" spans="2:15" ht="15" customHeight="1" x14ac:dyDescent="0.25">
      <c r="B2" t="s">
        <v>133</v>
      </c>
      <c r="D2" t="s">
        <v>73</v>
      </c>
      <c r="F2" t="s">
        <v>70</v>
      </c>
      <c r="H2" s="2" t="s">
        <v>134</v>
      </c>
      <c r="J2" t="s">
        <v>135</v>
      </c>
      <c r="M2" t="s">
        <v>136</v>
      </c>
      <c r="O2" t="s">
        <v>24</v>
      </c>
    </row>
    <row r="3" spans="2:15" ht="15" customHeight="1" x14ac:dyDescent="0.25">
      <c r="B3" t="s">
        <v>137</v>
      </c>
      <c r="D3" t="s">
        <v>138</v>
      </c>
      <c r="F3" t="s">
        <v>26</v>
      </c>
      <c r="H3" s="3" t="s">
        <v>139</v>
      </c>
      <c r="J3" t="s">
        <v>140</v>
      </c>
      <c r="M3" t="str">
        <f ca="1">TEXT(DATE(YEAR(TODAY()), MONTH(TODAY())+ROWS($M$2:$M3)-1, DAY(1)), "MMMM YYYY")</f>
        <v>February 2025</v>
      </c>
      <c r="O3" t="s">
        <v>141</v>
      </c>
    </row>
    <row r="4" spans="2:15" ht="15" customHeight="1" x14ac:dyDescent="0.25">
      <c r="B4" t="s">
        <v>142</v>
      </c>
      <c r="F4" t="s">
        <v>143</v>
      </c>
      <c r="H4" s="2" t="s">
        <v>144</v>
      </c>
      <c r="J4" t="s">
        <v>75</v>
      </c>
      <c r="M4" t="str">
        <f ca="1">TEXT(DATE(YEAR(TODAY()), MONTH(TODAY())+ROWS($M$2:$M4)-1, DAY(1)), "MMMM YYYY")</f>
        <v>March 2025</v>
      </c>
    </row>
    <row r="5" spans="2:15" ht="15" customHeight="1" x14ac:dyDescent="0.25">
      <c r="B5" t="s">
        <v>145</v>
      </c>
      <c r="H5" s="3" t="s">
        <v>146</v>
      </c>
      <c r="J5" t="s">
        <v>143</v>
      </c>
      <c r="M5" t="str">
        <f ca="1">TEXT(DATE(YEAR(TODAY()), MONTH(TODAY())+ROWS($M$2:$M5)-1, DAY(1)), "MMMM YYYY")</f>
        <v>April 2025</v>
      </c>
    </row>
    <row r="6" spans="2:15" ht="15" customHeight="1" x14ac:dyDescent="0.25">
      <c r="B6" t="s">
        <v>147</v>
      </c>
      <c r="H6" s="2" t="s">
        <v>148</v>
      </c>
      <c r="M6" t="str">
        <f ca="1">TEXT(DATE(YEAR(TODAY()), MONTH(TODAY())+ROWS($M$2:$M6)-1, DAY(1)), "MMMM YYYY")</f>
        <v>May 2025</v>
      </c>
    </row>
    <row r="7" spans="2:15" ht="15" customHeight="1" x14ac:dyDescent="0.25">
      <c r="B7" t="s">
        <v>149</v>
      </c>
      <c r="H7" s="3" t="s">
        <v>150</v>
      </c>
      <c r="M7" t="str">
        <f ca="1">TEXT(DATE(YEAR(TODAY()), MONTH(TODAY())+ROWS($M$2:$M7)-1, DAY(1)), "MMMM YYYY")</f>
        <v>June 2025</v>
      </c>
    </row>
    <row r="8" spans="2:15" ht="15" customHeight="1" x14ac:dyDescent="0.25">
      <c r="B8" t="s">
        <v>151</v>
      </c>
      <c r="D8" t="s">
        <v>152</v>
      </c>
      <c r="H8" s="2" t="s">
        <v>153</v>
      </c>
      <c r="M8" t="str">
        <f ca="1">TEXT(DATE(YEAR(TODAY()), MONTH(TODAY())+ROWS($M$2:$M8)-1, DAY(1)), "MMMM YYYY")</f>
        <v>July 2025</v>
      </c>
    </row>
    <row r="9" spans="2:15" ht="15" customHeight="1" x14ac:dyDescent="0.25">
      <c r="B9" t="s">
        <v>68</v>
      </c>
      <c r="D9" t="s">
        <v>154</v>
      </c>
      <c r="H9" s="3" t="s">
        <v>155</v>
      </c>
      <c r="M9" t="str">
        <f ca="1">TEXT(DATE(YEAR(TODAY()), MONTH(TODAY())+ROWS($M$2:$M9)-1, DAY(1)), "MMMM YYYY")</f>
        <v>August 2025</v>
      </c>
    </row>
    <row r="10" spans="2:15" ht="15" customHeight="1" x14ac:dyDescent="0.25">
      <c r="B10" t="s">
        <v>156</v>
      </c>
      <c r="D10" t="s">
        <v>81</v>
      </c>
      <c r="H10" s="2" t="s">
        <v>157</v>
      </c>
      <c r="M10" t="str">
        <f ca="1">TEXT(DATE(YEAR(TODAY()), MONTH(TODAY())+ROWS($M$2:$M10)-1, DAY(1)), "MMMM YYYY")</f>
        <v>September 2025</v>
      </c>
    </row>
    <row r="11" spans="2:15" ht="15" customHeight="1" x14ac:dyDescent="0.25">
      <c r="B11" t="s">
        <v>158</v>
      </c>
      <c r="H11" s="3" t="s">
        <v>159</v>
      </c>
      <c r="M11" t="str">
        <f ca="1">TEXT(DATE(YEAR(TODAY()), MONTH(TODAY())+ROWS($M$2:$M11)-1, DAY(1)), "MMMM YYYY")</f>
        <v>October 2025</v>
      </c>
    </row>
    <row r="12" spans="2:15" ht="15" customHeight="1" x14ac:dyDescent="0.25">
      <c r="B12" t="s">
        <v>160</v>
      </c>
      <c r="H12" s="3" t="s">
        <v>161</v>
      </c>
      <c r="M12" t="str">
        <f ca="1">TEXT(DATE(YEAR(TODAY()), MONTH(TODAY())+ROWS($M$2:$M12)-1, DAY(1)), "MMMM YYYY")</f>
        <v>November 2025</v>
      </c>
    </row>
    <row r="13" spans="2:15" ht="15" customHeight="1" x14ac:dyDescent="0.25">
      <c r="B13" t="s">
        <v>162</v>
      </c>
      <c r="H13" s="3" t="s">
        <v>163</v>
      </c>
      <c r="M13" t="str">
        <f ca="1">TEXT(DATE(YEAR(TODAY()), MONTH(TODAY())+ROWS($M$2:$M13)-1, DAY(1)), "MMMM YYYY")</f>
        <v>December 2025</v>
      </c>
    </row>
    <row r="14" spans="2:15" ht="15" customHeight="1" x14ac:dyDescent="0.25">
      <c r="B14" t="s">
        <v>164</v>
      </c>
      <c r="H14" s="2" t="s">
        <v>165</v>
      </c>
      <c r="M14" t="str">
        <f ca="1">TEXT(DATE(YEAR(TODAY()), MONTH(TODAY())+ROWS($M$2:$M14)-1, DAY(1)), "MMMM YYYY")</f>
        <v>January 2026</v>
      </c>
    </row>
    <row r="15" spans="2:15" ht="15" customHeight="1" x14ac:dyDescent="0.25">
      <c r="B15" t="s">
        <v>166</v>
      </c>
      <c r="H15" s="3" t="s">
        <v>167</v>
      </c>
      <c r="M15" t="str">
        <f ca="1">TEXT(DATE(YEAR(TODAY()), MONTH(TODAY())+ROWS($M$2:$M15)-1, DAY(1)), "MMMM YYYY")</f>
        <v>February 2026</v>
      </c>
    </row>
    <row r="16" spans="2:15" ht="15" customHeight="1" x14ac:dyDescent="0.25">
      <c r="B16" t="s">
        <v>168</v>
      </c>
      <c r="H16" s="2" t="s">
        <v>169</v>
      </c>
      <c r="M16" t="str">
        <f ca="1">TEXT(DATE(YEAR(TODAY()), MONTH(TODAY())+ROWS($M$2:$M16)-1, DAY(1)), "MMMM YYYY")</f>
        <v>March 2026</v>
      </c>
    </row>
    <row r="17" spans="2:13" ht="15" customHeight="1" x14ac:dyDescent="0.25">
      <c r="B17" t="s">
        <v>170</v>
      </c>
      <c r="H17" s="3" t="s">
        <v>171</v>
      </c>
      <c r="M17" t="str">
        <f ca="1">TEXT(DATE(YEAR(TODAY()), MONTH(TODAY())+ROWS($M$2:$M17)-1, DAY(1)), "MMMM YYYY")</f>
        <v>April 2026</v>
      </c>
    </row>
    <row r="18" spans="2:13" ht="15" customHeight="1" x14ac:dyDescent="0.25">
      <c r="B18" t="s">
        <v>172</v>
      </c>
      <c r="H18" s="2" t="s">
        <v>173</v>
      </c>
      <c r="M18" t="str">
        <f ca="1">TEXT(DATE(YEAR(TODAY()), MONTH(TODAY())+ROWS($M$2:$M18)-1, DAY(1)), "MMMM YYYY")</f>
        <v>May 2026</v>
      </c>
    </row>
    <row r="19" spans="2:13" ht="15" customHeight="1" x14ac:dyDescent="0.25">
      <c r="B19" t="s">
        <v>174</v>
      </c>
      <c r="H19" s="3" t="s">
        <v>175</v>
      </c>
      <c r="M19" t="str">
        <f ca="1">TEXT(DATE(YEAR(TODAY()), MONTH(TODAY())+ROWS($M$2:$M19)-1, DAY(1)), "MMMM YYYY")</f>
        <v>June 2026</v>
      </c>
    </row>
    <row r="20" spans="2:13" ht="15" customHeight="1" x14ac:dyDescent="0.25">
      <c r="B20" t="s">
        <v>176</v>
      </c>
      <c r="H20" s="2" t="s">
        <v>177</v>
      </c>
      <c r="M20" t="str">
        <f ca="1">TEXT(DATE(YEAR(TODAY()), MONTH(TODAY())+ROWS($M$2:$M20)-1, DAY(1)), "MMMM YYYY")</f>
        <v>July 2026</v>
      </c>
    </row>
    <row r="21" spans="2:13" ht="15" customHeight="1" x14ac:dyDescent="0.25">
      <c r="B21" t="s">
        <v>178</v>
      </c>
      <c r="H21" s="3">
        <v>2022</v>
      </c>
      <c r="M21" t="str">
        <f ca="1">TEXT(DATE(YEAR(TODAY()), MONTH(TODAY())+ROWS($M$2:$M21)-1, DAY(1)), "MMMM YYYY")</f>
        <v>August 2026</v>
      </c>
    </row>
    <row r="22" spans="2:13" ht="15" customHeight="1" x14ac:dyDescent="0.25">
      <c r="B22" t="s">
        <v>179</v>
      </c>
      <c r="H22" s="2" t="s">
        <v>180</v>
      </c>
      <c r="M22" t="str">
        <f ca="1">TEXT(DATE(YEAR(TODAY()), MONTH(TODAY())+ROWS($M$2:$M22)-1, DAY(1)), "MMMM YYYY")</f>
        <v>September 2026</v>
      </c>
    </row>
    <row r="23" spans="2:13" ht="15" customHeight="1" x14ac:dyDescent="0.25">
      <c r="B23" t="s">
        <v>181</v>
      </c>
      <c r="H23" s="3">
        <v>2024</v>
      </c>
      <c r="M23" t="str">
        <f ca="1">TEXT(DATE(YEAR(TODAY()), MONTH(TODAY())+ROWS($M$2:$M23)-1, DAY(1)), "MMMM YYYY")</f>
        <v>October 2026</v>
      </c>
    </row>
    <row r="24" spans="2:13" ht="15" customHeight="1" x14ac:dyDescent="0.25">
      <c r="B24" t="s">
        <v>182</v>
      </c>
      <c r="M24" t="str">
        <f ca="1">TEXT(DATE(YEAR(TODAY()), MONTH(TODAY())+ROWS($M$2:$M24)-1, DAY(1)), "MMMM YYYY")</f>
        <v>November 2026</v>
      </c>
    </row>
    <row r="25" spans="2:13" ht="15" customHeight="1" x14ac:dyDescent="0.25">
      <c r="B25" t="s">
        <v>183</v>
      </c>
      <c r="H25" s="3"/>
      <c r="M25" t="str">
        <f ca="1">TEXT(DATE(YEAR(TODAY()), MONTH(TODAY())+ROWS($M$2:$M25)-1, DAY(1)), "MMMM YYYY")</f>
        <v>December 2026</v>
      </c>
    </row>
    <row r="26" spans="2:13" ht="15" customHeight="1" x14ac:dyDescent="0.25">
      <c r="B26" t="s">
        <v>184</v>
      </c>
      <c r="M26" t="str">
        <f ca="1">TEXT(DATE(YEAR(TODAY()), MONTH(TODAY())+ROWS($M$2:$M26)-1, DAY(1)), "MMMM YYYY")</f>
        <v>January 2027</v>
      </c>
    </row>
    <row r="27" spans="2:13" ht="15" customHeight="1" x14ac:dyDescent="0.25">
      <c r="B27" t="s">
        <v>185</v>
      </c>
    </row>
    <row r="28" spans="2:13" ht="15" customHeight="1" x14ac:dyDescent="0.25">
      <c r="B28" t="s">
        <v>186</v>
      </c>
    </row>
    <row r="29" spans="2:13" ht="15" customHeight="1" x14ac:dyDescent="0.25">
      <c r="B29" t="s">
        <v>187</v>
      </c>
    </row>
    <row r="30" spans="2:13" ht="15" customHeight="1" x14ac:dyDescent="0.25">
      <c r="B30" t="s">
        <v>188</v>
      </c>
    </row>
    <row r="31" spans="2:13" ht="15" customHeight="1" x14ac:dyDescent="0.25">
      <c r="B31" t="s">
        <v>189</v>
      </c>
    </row>
    <row r="32" spans="2:13" ht="15" customHeight="1" x14ac:dyDescent="0.25">
      <c r="B32" t="s">
        <v>190</v>
      </c>
    </row>
    <row r="33" spans="2:2" ht="15" customHeight="1" x14ac:dyDescent="0.25">
      <c r="B33" t="s">
        <v>191</v>
      </c>
    </row>
    <row r="34" spans="2:2" ht="15" customHeight="1" x14ac:dyDescent="0.25">
      <c r="B34" t="s">
        <v>192</v>
      </c>
    </row>
    <row r="35" spans="2:2" ht="15" customHeight="1" x14ac:dyDescent="0.25">
      <c r="B35" t="s">
        <v>193</v>
      </c>
    </row>
    <row r="36" spans="2:2" ht="15" customHeight="1" x14ac:dyDescent="0.25">
      <c r="B36" t="s">
        <v>194</v>
      </c>
    </row>
    <row r="37" spans="2:2" ht="15" customHeight="1" x14ac:dyDescent="0.25">
      <c r="B37" t="s">
        <v>195</v>
      </c>
    </row>
    <row r="38" spans="2:2" ht="15" customHeight="1" x14ac:dyDescent="0.25">
      <c r="B38" t="s">
        <v>196</v>
      </c>
    </row>
    <row r="39" spans="2:2" ht="15" customHeight="1" x14ac:dyDescent="0.25">
      <c r="B39" t="s">
        <v>197</v>
      </c>
    </row>
    <row r="40" spans="2:2" ht="15" customHeight="1" x14ac:dyDescent="0.25">
      <c r="B40" t="s">
        <v>198</v>
      </c>
    </row>
    <row r="41" spans="2:2" ht="15" customHeight="1" x14ac:dyDescent="0.25">
      <c r="B41" t="s">
        <v>199</v>
      </c>
    </row>
    <row r="42" spans="2:2" ht="15" customHeight="1" x14ac:dyDescent="0.25">
      <c r="B42" t="s">
        <v>200</v>
      </c>
    </row>
    <row r="43" spans="2:2" ht="15" customHeight="1" x14ac:dyDescent="0.25">
      <c r="B43" t="s">
        <v>201</v>
      </c>
    </row>
    <row r="44" spans="2:2" ht="15" customHeight="1" x14ac:dyDescent="0.25">
      <c r="B44" t="s">
        <v>202</v>
      </c>
    </row>
    <row r="45" spans="2:2" ht="15" customHeight="1" x14ac:dyDescent="0.25">
      <c r="B45" t="s">
        <v>203</v>
      </c>
    </row>
    <row r="46" spans="2:2" ht="15" customHeight="1" x14ac:dyDescent="0.25">
      <c r="B46" t="s">
        <v>204</v>
      </c>
    </row>
    <row r="47" spans="2:2" ht="15" customHeight="1" x14ac:dyDescent="0.25">
      <c r="B47" t="s">
        <v>205</v>
      </c>
    </row>
    <row r="48" spans="2:2" ht="15" customHeight="1" x14ac:dyDescent="0.25">
      <c r="B48" t="s">
        <v>206</v>
      </c>
    </row>
    <row r="49" spans="2:2" ht="15" customHeight="1" x14ac:dyDescent="0.25">
      <c r="B49" t="s">
        <v>207</v>
      </c>
    </row>
    <row r="50" spans="2:2" ht="15" customHeight="1" x14ac:dyDescent="0.25">
      <c r="B50" t="s">
        <v>208</v>
      </c>
    </row>
    <row r="51" spans="2:2" ht="15" customHeight="1" x14ac:dyDescent="0.25">
      <c r="B51" t="s">
        <v>209</v>
      </c>
    </row>
    <row r="52" spans="2:2" ht="15" customHeight="1" x14ac:dyDescent="0.25">
      <c r="B52" t="s">
        <v>210</v>
      </c>
    </row>
    <row r="53" spans="2:2" ht="15" customHeight="1" x14ac:dyDescent="0.25">
      <c r="B53" t="s">
        <v>211</v>
      </c>
    </row>
    <row r="54" spans="2:2" ht="15" customHeight="1" x14ac:dyDescent="0.25">
      <c r="B54" t="s">
        <v>212</v>
      </c>
    </row>
    <row r="55" spans="2:2" ht="15" customHeight="1" x14ac:dyDescent="0.25">
      <c r="B55" t="s">
        <v>213</v>
      </c>
    </row>
    <row r="56" spans="2:2" ht="15" customHeight="1" x14ac:dyDescent="0.25">
      <c r="B56" t="s">
        <v>214</v>
      </c>
    </row>
    <row r="57" spans="2:2" ht="15" customHeight="1" x14ac:dyDescent="0.25">
      <c r="B57" t="s">
        <v>215</v>
      </c>
    </row>
    <row r="58" spans="2:2" ht="15" customHeight="1" x14ac:dyDescent="0.25">
      <c r="B58" t="s">
        <v>216</v>
      </c>
    </row>
    <row r="59" spans="2:2" ht="15" customHeight="1" x14ac:dyDescent="0.25">
      <c r="B59" t="s">
        <v>217</v>
      </c>
    </row>
    <row r="60" spans="2:2" ht="15" customHeight="1" x14ac:dyDescent="0.25">
      <c r="B60" t="s">
        <v>218</v>
      </c>
    </row>
    <row r="61" spans="2:2" ht="15" customHeight="1" x14ac:dyDescent="0.25">
      <c r="B61" t="s">
        <v>219</v>
      </c>
    </row>
    <row r="62" spans="2:2" ht="15" customHeight="1" x14ac:dyDescent="0.25">
      <c r="B62" t="s">
        <v>220</v>
      </c>
    </row>
    <row r="63" spans="2:2" ht="15" customHeight="1" x14ac:dyDescent="0.25">
      <c r="B63" t="s">
        <v>221</v>
      </c>
    </row>
    <row r="64" spans="2:2" ht="15" customHeight="1" x14ac:dyDescent="0.25">
      <c r="B64" t="s">
        <v>222</v>
      </c>
    </row>
    <row r="65" spans="2:2" ht="15" customHeight="1" x14ac:dyDescent="0.25">
      <c r="B65" t="s">
        <v>223</v>
      </c>
    </row>
  </sheetData>
  <sheetProtection algorithmName="SHA-512" hashValue="cuI3h8YPril/MKpQ0k/zHgw5pahHCCcD+Jc+3kkPBDV4JlELjxs57m+y6aY+FjL7AvJjzrZlgBO+zo1rJQFQ4Q==" saltValue="wirYTvcw4k7jUK1aOmOBBQ==" spinCount="100000"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05947D63BB5AD42BCA90C4B32B25296" ma:contentTypeVersion="16" ma:contentTypeDescription="Create a new document." ma:contentTypeScope="" ma:versionID="2634f29b1d1a5f2db04cefdab14ef811">
  <xsd:schema xmlns:xsd="http://www.w3.org/2001/XMLSchema" xmlns:xs="http://www.w3.org/2001/XMLSchema" xmlns:p="http://schemas.microsoft.com/office/2006/metadata/properties" xmlns:ns1="http://schemas.microsoft.com/sharepoint/v3" xmlns:ns3="5c38dbeb-ff32-4bb1-8938-47cb74adb433" xmlns:ns4="f3450d8a-c70b-4333-b357-74a89518e0d1" targetNamespace="http://schemas.microsoft.com/office/2006/metadata/properties" ma:root="true" ma:fieldsID="47fe3199fd640e7da0434161f23b5696" ns1:_="" ns3:_="" ns4:_="">
    <xsd:import namespace="http://schemas.microsoft.com/sharepoint/v3"/>
    <xsd:import namespace="5c38dbeb-ff32-4bb1-8938-47cb74adb433"/>
    <xsd:import namespace="f3450d8a-c70b-4333-b357-74a89518e0d1"/>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4:SharedWithUsers" minOccurs="0"/>
                <xsd:element ref="ns4:SharedWithDetails" minOccurs="0"/>
                <xsd:element ref="ns4:SharingHintHash" minOccurs="0"/>
                <xsd:element ref="ns1:_ip_UnifiedCompliancePolicyProperties" minOccurs="0"/>
                <xsd:element ref="ns1:_ip_UnifiedCompliancePolicyUIAction" minOccurs="0"/>
                <xsd:element ref="ns3:MediaServiceObjectDetectorVersions" minOccurs="0"/>
                <xsd:element ref="ns3:_activity" minOccurs="0"/>
                <xsd:element ref="ns3:MediaServiceSystemTags" minOccurs="0"/>
                <xsd:element ref="ns3:MediaServiceSearchProperties" minOccurs="0"/>
                <xsd:element ref="ns3: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7" nillable="true" ma:displayName="Unified Compliance Policy Properties" ma:hidden="true" ma:internalName="_ip_UnifiedCompliancePolicyProperties">
      <xsd:simpleType>
        <xsd:restriction base="dms:Note"/>
      </xsd:simpleType>
    </xsd:element>
    <xsd:element name="_ip_UnifiedCompliancePolicyUIAction" ma:index="18"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c38dbeb-ff32-4bb1-8938-47cb74adb43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_activity" ma:index="20" nillable="true" ma:displayName="_activity" ma:hidden="true" ma:internalName="_activity">
      <xsd:simpleType>
        <xsd:restriction base="dms:Note"/>
      </xsd:simpleType>
    </xsd:element>
    <xsd:element name="MediaServiceSystemTags" ma:index="21" nillable="true" ma:displayName="MediaServiceSystemTags" ma:hidden="true" ma:internalName="MediaServiceSystemTags" ma:readOnly="true">
      <xsd:simpleType>
        <xsd:restriction base="dms:Note"/>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ServiceDateTaken" ma:index="23"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3450d8a-c70b-4333-b357-74a89518e0d1"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SharingHintHash" ma:index="16"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_activity xmlns="5c38dbeb-ff32-4bb1-8938-47cb74adb433" xsi:nil="true"/>
  </documentManagement>
</p:properties>
</file>

<file path=customXml/itemProps1.xml><?xml version="1.0" encoding="utf-8"?>
<ds:datastoreItem xmlns:ds="http://schemas.openxmlformats.org/officeDocument/2006/customXml" ds:itemID="{8BFB759D-02F5-471C-8A3E-B5AD655B719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5c38dbeb-ff32-4bb1-8938-47cb74adb433"/>
    <ds:schemaRef ds:uri="f3450d8a-c70b-4333-b357-74a89518e0d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85B4F3D-0D89-4586-999A-5F8C2100A025}">
  <ds:schemaRefs>
    <ds:schemaRef ds:uri="http://schemas.microsoft.com/sharepoint/v3/contenttype/forms"/>
  </ds:schemaRefs>
</ds:datastoreItem>
</file>

<file path=customXml/itemProps3.xml><?xml version="1.0" encoding="utf-8"?>
<ds:datastoreItem xmlns:ds="http://schemas.openxmlformats.org/officeDocument/2006/customXml" ds:itemID="{2B963B27-3074-4F2B-B358-255436EE4C05}">
  <ds:schemaRefs>
    <ds:schemaRef ds:uri="http://schemas.microsoft.com/sharepoint/v3"/>
    <ds:schemaRef ds:uri="http://purl.org/dc/elements/1.1/"/>
    <ds:schemaRef ds:uri="f3450d8a-c70b-4333-b357-74a89518e0d1"/>
    <ds:schemaRef ds:uri="http://purl.org/dc/dcmitype/"/>
    <ds:schemaRef ds:uri="http://schemas.microsoft.com/office/2006/documentManagement/types"/>
    <ds:schemaRef ds:uri="http://schemas.microsoft.com/office/2006/metadata/properties"/>
    <ds:schemaRef ds:uri="http://schemas.microsoft.com/office/infopath/2007/PartnerControls"/>
    <ds:schemaRef ds:uri="http://schemas.openxmlformats.org/package/2006/metadata/core-properties"/>
    <ds:schemaRef ds:uri="5c38dbeb-ff32-4bb1-8938-47cb74adb433"/>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QuickStartGuide</vt:lpstr>
      <vt:lpstr>Major Project Report</vt:lpstr>
      <vt:lpstr>Photo Gallery (2)</vt:lpstr>
      <vt:lpstr>Photo Gallery</vt:lpstr>
      <vt:lpstr>Lists</vt:lpstr>
      <vt:lpstr>'Major Project Report'!Print_Area</vt:lpstr>
      <vt:lpstr>'Photo Gallery'!Print_Area</vt:lpstr>
      <vt:lpstr>'Photo Gallery (2)'!Print_Area</vt:lpstr>
      <vt:lpstr>ReportType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40000130 Bates Technical College Fire Service Training Center</dc:title>
  <dc:subject/>
  <dc:creator>Office of Financial Management;Christine Thomas</dc:creator>
  <cp:keywords/>
  <dc:description/>
  <cp:lastModifiedBy>Susan Locke</cp:lastModifiedBy>
  <cp:revision/>
  <cp:lastPrinted>2025-01-16T20:31:23Z</cp:lastPrinted>
  <dcterms:created xsi:type="dcterms:W3CDTF">2012-08-29T14:59:47Z</dcterms:created>
  <dcterms:modified xsi:type="dcterms:W3CDTF">2025-01-16T20:35:04Z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0x010100305947D63BB5AD42BCA90C4B32B25296</vt:lpwstr>
  </property>
</Properties>
</file>