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heckCompatibility="1"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8_{079520E9-9CBE-4901-B2A3-B93ACA3C4889}"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2)" sheetId="7" r:id="rId3"/>
    <sheet name="Photo Gallery" sheetId="6" state="hidden"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Report'!$A$1:$J$136</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3" l="1"/>
  <c r="E84" i="3" l="1"/>
  <c r="E83" i="3"/>
  <c r="E39" i="3"/>
  <c r="E46" i="3"/>
  <c r="H46" i="3" s="1"/>
  <c r="M26" i="4" l="1"/>
  <c r="M3" i="4"/>
  <c r="M4" i="4"/>
  <c r="M5" i="4"/>
  <c r="M6" i="4"/>
  <c r="M7" i="4"/>
  <c r="M8" i="4"/>
  <c r="M9" i="4"/>
  <c r="M10" i="4"/>
  <c r="M11" i="4"/>
  <c r="M12" i="4"/>
  <c r="M13" i="4"/>
  <c r="M14" i="4"/>
  <c r="M15" i="4"/>
  <c r="M16" i="4"/>
  <c r="M17" i="4"/>
  <c r="M18" i="4"/>
  <c r="M19" i="4"/>
  <c r="M20" i="4"/>
  <c r="M21" i="4"/>
  <c r="M22" i="4"/>
  <c r="M23" i="4"/>
  <c r="M24" i="4"/>
  <c r="M25" i="4"/>
  <c r="H66" i="3" l="1"/>
  <c r="H67" i="3"/>
  <c r="H69" i="3"/>
  <c r="H70" i="3"/>
  <c r="H71" i="3"/>
  <c r="H68" i="3"/>
  <c r="H45" i="3" l="1"/>
  <c r="H40" i="3"/>
  <c r="H35" i="3"/>
  <c r="H36" i="3"/>
  <c r="H37" i="3"/>
  <c r="B113" i="3" l="1"/>
  <c r="B112" i="3"/>
  <c r="B111" i="3"/>
  <c r="B108" i="3"/>
  <c r="B110" i="3"/>
  <c r="E109" i="3"/>
  <c r="H104" i="3"/>
  <c r="H103" i="3"/>
  <c r="H102" i="3"/>
  <c r="H101" i="3"/>
  <c r="H97" i="3"/>
  <c r="H96" i="3"/>
  <c r="H95" i="3"/>
  <c r="H94" i="3"/>
  <c r="H93" i="3"/>
  <c r="H91" i="3"/>
  <c r="H90" i="3"/>
  <c r="H89" i="3"/>
  <c r="H85" i="3"/>
  <c r="H84" i="3"/>
  <c r="H83" i="3"/>
  <c r="H82" i="3"/>
  <c r="H81" i="3"/>
  <c r="H80" i="3"/>
  <c r="H77" i="3"/>
  <c r="H62" i="3"/>
  <c r="H61" i="3"/>
  <c r="H59" i="3"/>
  <c r="H75" i="3" l="1"/>
  <c r="E60" i="3"/>
  <c r="F60" i="3"/>
  <c r="G60" i="3"/>
  <c r="H60" i="3" l="1"/>
  <c r="B97" i="3"/>
  <c r="B96" i="3"/>
  <c r="G75" i="3" l="1"/>
  <c r="G57" i="3"/>
  <c r="F92" i="3" l="1"/>
  <c r="F98" i="3" s="1"/>
  <c r="G92" i="3"/>
  <c r="E92" i="3"/>
  <c r="E98" i="3" s="1"/>
  <c r="H92" i="3" l="1"/>
  <c r="G98" i="3"/>
  <c r="H98" i="3" s="1"/>
  <c r="H48" i="3"/>
  <c r="H47" i="3"/>
  <c r="H44" i="3"/>
  <c r="H42" i="3"/>
  <c r="H41" i="3"/>
  <c r="H39" i="3"/>
  <c r="H34" i="3"/>
  <c r="G43" i="3"/>
  <c r="F43" i="3"/>
  <c r="E43" i="3"/>
  <c r="D43" i="3"/>
  <c r="C43" i="3"/>
  <c r="G38" i="3"/>
  <c r="F38" i="3"/>
  <c r="E38" i="3"/>
  <c r="D38" i="3"/>
  <c r="C38" i="3"/>
  <c r="D33" i="3"/>
  <c r="E33" i="3"/>
  <c r="F33" i="3"/>
  <c r="G33" i="3"/>
  <c r="C33" i="3"/>
  <c r="H43" i="3" l="1"/>
  <c r="H38" i="3"/>
  <c r="H33" i="3"/>
  <c r="D49" i="3"/>
  <c r="C49" i="3"/>
  <c r="G49" i="3"/>
  <c r="F49" i="3"/>
  <c r="E49" i="3"/>
  <c r="F105" i="3"/>
  <c r="G105" i="3"/>
  <c r="H105" i="3" l="1"/>
  <c r="H49" i="3"/>
  <c r="F86" i="3" l="1"/>
  <c r="E105" i="3"/>
  <c r="G86" i="3" l="1"/>
  <c r="H86" i="3" s="1"/>
  <c r="E86" i="3"/>
  <c r="H106" i="3" l="1"/>
  <c r="E63" i="3"/>
  <c r="E106" i="3"/>
  <c r="E64" i="3"/>
  <c r="G63" i="3"/>
  <c r="F63" i="3"/>
  <c r="F64" i="3"/>
  <c r="G106" i="3"/>
  <c r="G64" i="3"/>
  <c r="H63" i="3" l="1"/>
  <c r="H64" i="3"/>
  <c r="F106" i="3"/>
</calcChain>
</file>

<file path=xl/sharedStrings.xml><?xml version="1.0" encoding="utf-8"?>
<sst xmlns="http://schemas.openxmlformats.org/spreadsheetml/2006/main" count="249" uniqueCount="227">
  <si>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</si>
  <si>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</si>
  <si>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</si>
  <si>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</si>
  <si>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</si>
  <si>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</si>
  <si>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</si>
  <si>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</si>
  <si>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</si>
  <si>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</si>
  <si>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</si>
  <si>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</si>
  <si>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</si>
  <si>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</si>
  <si>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</si>
  <si>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</si>
  <si>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</si>
  <si>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</si>
  <si>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</si>
  <si>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</si>
  <si>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</si>
  <si>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</si>
  <si>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</si>
  <si>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</si>
  <si>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</si>
  <si>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</si>
  <si>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</si>
  <si>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</si>
  <si>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</si>
  <si>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</si>
  <si>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</si>
  <si>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</si>
  <si>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</si>
  <si>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</si>
  <si>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</si>
  <si>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</si>
  <si>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</si>
  <si>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</si>
  <si>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</si>
  <si>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</si>
  <si>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</si>
  <si>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</si>
  <si>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</si>
  <si>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</si>
  <si>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</si>
  <si>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</si>
  <si>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</si>
  <si>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</si>
  <si>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</si>
  <si>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</si>
  <si>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</si>
  <si>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</si>
  <si>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</si>
  <si>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</si>
  <si>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</si>
  <si>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</si>
  <si>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</si>
  <si>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</si>
  <si>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</si>
  <si>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</si>
  <si>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</si>
  <si>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</si>
  <si>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</si>
  <si>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</si>
  <si>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</si>
  <si>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</si>
  <si>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</si>
  <si>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</si>
  <si>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</si>
  <si>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</si>
  <si>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</si>
  <si>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</si>
  <si>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</si>
  <si>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</si>
  <si>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</si>
  <si>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</si>
  <si>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</si>
  <si>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</si>
  <si>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</si>
  <si>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</si>
  <si>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</si>
  <si>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</si>
  <si>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</si>
  <si>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</si>
  <si>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</si>
  <si>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</si>
  <si>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</si>
  <si>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</si>
  <si>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</si>
  <si>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</si>
  <si>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</si>
  <si>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</si>
  <si>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</si>
  <si>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</si>
  <si>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</si>
  <si>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</si>
  <si>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</si>
  <si>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</si>
  <si>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</si>
  <si>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</si>
  <si>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</si>
  <si>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</si>
  <si>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</si>
  <si>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</si>
  <si>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</si>
  <si>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</si>
  <si>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</si>
  <si>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</si>
  <si>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</si>
  <si>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</si>
  <si>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</si>
  <si>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</si>
  <si>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</si>
  <si>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</si>
  <si>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</si>
  <si>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</si>
  <si>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</si>
  <si>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</si>
  <si>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</si>
  <si>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</si>
  <si>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</si>
  <si>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</si>
  <si>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</si>
  <si>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</si>
  <si>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</si>
  <si>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</si>
  <si>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</si>
  <si>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</si>
  <si>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</si>
  <si>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</si>
  <si>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</si>
  <si>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</si>
  <si>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</si>
  <si>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</si>
  <si>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</si>
  <si>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</si>
  <si>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</si>
  <si>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</si>
  <si>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</si>
  <si>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</si>
  <si>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</si>
  <si>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</si>
  <si>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</si>
  <si>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</si>
  <si>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</si>
  <si>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</si>
  <si>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</si>
  <si>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</si>
  <si>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</si>
  <si>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</si>
  <si>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</si>
  <si>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</si>
  <si>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</si>
  <si>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</si>
  <si>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</si>
  <si>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</si>
  <si>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</si>
  <si>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</si>
  <si>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</si>
  <si>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</si>
  <si>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</si>
  <si>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</si>
  <si>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</si>
  <si>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</si>
  <si>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</si>
  <si>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</si>
  <si>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</si>
  <si>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</si>
  <si>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</si>
  <si>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</si>
  <si>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</si>
  <si>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</si>
  <si>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</si>
  <si>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</si>
  <si>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</si>
  <si>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</si>
  <si>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</si>
  <si>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</si>
  <si>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</si>
  <si>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</si>
  <si>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</si>
  <si>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</si>
  <si>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</si>
  <si>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</si>
  <si>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</si>
  <si>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</si>
  <si>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</si>
  <si>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</si>
  <si>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</si>
  <si>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</si>
  <si>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</si>
  <si>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</si>
  <si>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</si>
  <si>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</si>
  <si>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</si>
  <si>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</si>
  <si>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</si>
  <si>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</si>
  <si>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</si>
  <si>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</si>
  <si>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</si>
  <si>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</si>
  <si>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</si>
  <si>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</si>
  <si>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</si>
  <si>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</si>
  <si>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</si>
  <si>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</si>
  <si>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</si>
  <si>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</si>
  <si>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</si>
  <si>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Skagit Valley College Library and Culinary Arts</t>
  </si>
  <si>
    <t>Tim Wheeler</t>
  </si>
  <si>
    <t>360-416-7751</t>
  </si>
  <si>
    <t>timothy.wheeler@skagit.edu</t>
  </si>
  <si>
    <t>C12</t>
  </si>
  <si>
    <t>Future</t>
  </si>
  <si>
    <t>Future if needed</t>
  </si>
  <si>
    <t>147 - Local Funds</t>
  </si>
  <si>
    <t>Q690</t>
  </si>
  <si>
    <t>.</t>
  </si>
  <si>
    <t>December 2024</t>
  </si>
  <si>
    <t xml:space="preserve">This project includes the demolition of the Norwood Cole Library building number (04070) and also the Administrative Annex  building (04037).  The programs supported by this project include, Library &amp; Media/eLearning Services, Reference Help, Student On-line Services, Culinary Arts, Student Support Services, Math Labs, Tutoring and IT Help Desk Services.  </t>
  </si>
  <si>
    <r>
      <rPr>
        <b/>
        <sz val="11"/>
        <color theme="1"/>
        <rFont val="Calibri"/>
        <family val="2"/>
        <scheme val="minor"/>
      </rPr>
      <t xml:space="preserve">12-23-2024:  </t>
    </r>
    <r>
      <rPr>
        <sz val="11"/>
        <color theme="1"/>
        <rFont val="Calibri"/>
        <family val="2"/>
        <scheme val="minor"/>
      </rPr>
      <t xml:space="preserve"> Our project team has completed the 90% construction documents (CD's) for the LCAC project.  I can see in CapTrack that we have expended all but .40 of the State allocated design funding in C12-057-Q133 for this project.  Skagit Valley College Leadership approved the use of  $335,471.74 in local funding from Allocation R10-147-Q690 to finalize our 90% Design CD's.  Now that 90% design documents are completed our design team will be on hold until construction funding is appropriated for this project.  I have attached a copy of the project </t>
    </r>
    <r>
      <rPr>
        <u/>
        <sz val="11"/>
        <color theme="1"/>
        <rFont val="Calibri"/>
        <family val="2"/>
        <scheme val="minor"/>
      </rPr>
      <t>Design Book</t>
    </r>
    <r>
      <rPr>
        <sz val="11"/>
        <color theme="1"/>
        <rFont val="Calibri"/>
        <family val="2"/>
        <scheme val="minor"/>
      </rPr>
      <t xml:space="preserve"> to the email associated with this Status Update which summarizes our design team's work to date.  In the schedule section of the book we can see options for moving forward if funding is received in either 2025-2027 biennium or in the 2027-2029 biennium.</t>
    </r>
  </si>
  <si>
    <t>057  - State Bldg. Const Acct</t>
  </si>
  <si>
    <t>% of Bldg. Area that is being remodeled</t>
  </si>
  <si>
    <t>Demolish UFI A05680 = 26,730 gsf
Wa Arts Commission: December 2024 - initial meeting completed, no selection process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</si>
</sst>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169" fontId="0" fillId="0" borderId="10" xfId="0" applyNumberFormat="1" applyBorder="1" applyAlignment="1" applyProtection="1">
      <alignment horizontal="center"/>
      <protection locked="0"/>
    </xf>
    <xf numFmtId="169" fontId="0" fillId="0" borderId="10" xfId="0" applyNumberFormat="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70473</xdr:rowOff>
    </xdr:from>
    <xdr:to>
      <xdr:col>7</xdr:col>
      <xdr:colOff>265834</xdr:colOff>
      <xdr:row>19</xdr:row>
      <xdr:rowOff>169555</xdr:rowOff>
    </xdr:to>
    <xdr:pic>
      <xdr:nvPicPr>
        <xdr:cNvPr id="2" name="Picture 1" descr="Project Location">
          <a:extLst>
            <a:ext uri="{FF2B5EF4-FFF2-40B4-BE49-F238E27FC236}">
              <a16:creationId xmlns:a16="http://schemas.microsoft.com/office/drawing/2014/main" id="{DEAD5BC1-8F3C-4F1C-9B5F-82FBC7FA4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946773"/>
          <a:ext cx="397105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3" name="TextBox 2" descr="Project Location&#10;">
          <a:extLst>
            <a:ext uri="{FF2B5EF4-FFF2-40B4-BE49-F238E27FC236}">
              <a16:creationId xmlns:a16="http://schemas.microsoft.com/office/drawing/2014/main" id="{24DE9E11-F0E0-47BF-B8DF-144384C579C8}"/>
            </a:ext>
          </a:extLst>
        </xdr:cNvPr>
        <xdr:cNvSpPr txBox="1"/>
      </xdr:nvSpPr>
      <xdr:spPr>
        <a:xfrm>
          <a:off x="400050" y="38100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Project Location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4" name="Picture 3" descr="Notice">
          <a:extLst>
            <a:ext uri="{FF2B5EF4-FFF2-40B4-BE49-F238E27FC236}">
              <a16:creationId xmlns:a16="http://schemas.microsoft.com/office/drawing/2014/main" id="{3AC2C3C2-111C-4E25-AAF8-CDDA75505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175" y="946773"/>
          <a:ext cx="397105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editAs="oneCell">
    <xdr:from>
      <xdr:col>1</xdr:col>
      <xdr:colOff>9524</xdr:colOff>
      <xdr:row>5</xdr:row>
      <xdr:rowOff>56308</xdr:rowOff>
    </xdr:from>
    <xdr:to>
      <xdr:col>7</xdr:col>
      <xdr:colOff>247649</xdr:colOff>
      <xdr:row>20</xdr:row>
      <xdr:rowOff>72026</xdr:rowOff>
    </xdr:to>
    <xdr:pic>
      <xdr:nvPicPr>
        <xdr:cNvPr id="18" name="Picture 17" descr="Project Location&#10;">
          <a:extLst>
            <a:ext uri="{FF2B5EF4-FFF2-40B4-BE49-F238E27FC236}">
              <a16:creationId xmlns:a16="http://schemas.microsoft.com/office/drawing/2014/main" id="{1A449BF8-14C5-46F4-9121-D64E8B3CEA17}"/>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628649" y="932608"/>
          <a:ext cx="3952875" cy="2873218"/>
        </a:xfrm>
        <a:prstGeom prst="rect">
          <a:avLst/>
        </a:prstGeom>
      </xdr:spPr>
    </xdr:pic>
    <xdr:clientData/>
  </xdr:twoCellAnchor>
  <xdr:twoCellAnchor editAs="oneCell">
    <xdr:from>
      <xdr:col>9</xdr:col>
      <xdr:colOff>292849</xdr:colOff>
      <xdr:row>4</xdr:row>
      <xdr:rowOff>13323</xdr:rowOff>
    </xdr:from>
    <xdr:to>
      <xdr:col>16</xdr:col>
      <xdr:colOff>513245</xdr:colOff>
      <xdr:row>21</xdr:row>
      <xdr:rowOff>28575</xdr:rowOff>
    </xdr:to>
    <xdr:pic>
      <xdr:nvPicPr>
        <xdr:cNvPr id="21" name="Picture 20" descr="Notice">
          <a:extLst>
            <a:ext uri="{FF2B5EF4-FFF2-40B4-BE49-F238E27FC236}">
              <a16:creationId xmlns:a16="http://schemas.microsoft.com/office/drawing/2014/main" id="{D7668883-429B-443D-852C-875315F59BE9}"/>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664949" y="699123"/>
          <a:ext cx="4554271" cy="3253752"/>
        </a:xfrm>
        <a:prstGeom prst="rect">
          <a:avLst/>
        </a:prstGeom>
      </xdr:spPr>
    </xdr:pic>
    <xdr:clientData/>
  </xdr:twoCellAnchor>
  <xdr:twoCellAnchor editAs="oneCell">
    <xdr:from>
      <xdr:col>1</xdr:col>
      <xdr:colOff>521859</xdr:colOff>
      <xdr:row>24</xdr:row>
      <xdr:rowOff>54599</xdr:rowOff>
    </xdr:from>
    <xdr:to>
      <xdr:col>6</xdr:col>
      <xdr:colOff>588602</xdr:colOff>
      <xdr:row>45</xdr:row>
      <xdr:rowOff>66676</xdr:rowOff>
    </xdr:to>
    <xdr:pic>
      <xdr:nvPicPr>
        <xdr:cNvPr id="23" name="Picture 22" descr="Land use notice">
          <a:extLst>
            <a:ext uri="{FF2B5EF4-FFF2-40B4-BE49-F238E27FC236}">
              <a16:creationId xmlns:a16="http://schemas.microsoft.com/office/drawing/2014/main" id="{2D2BBDC9-CE0D-4FE0-AE4E-1C82D623A54C}"/>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179084" y="4350374"/>
          <a:ext cx="3352868" cy="38125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3%20MPSR/June%202023/Ready%20to%20Post%20Online/Excel%20Files/40000110-svc-library-culinary-arts-jun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hoto Gallery"/>
      <sheetName val="Lists"/>
    </sheetNames>
    <sheetDataSet>
      <sheetData sheetId="0"/>
      <sheetData sheetId="1">
        <row r="3">
          <cell r="B3" t="str">
            <v>WASHINGTON STATE MAJOR PROJECT STATUS REPORT</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imothy.wheeler@skagit.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4.5" x14ac:dyDescent="0.35"/>
  <cols>
    <col min="1" max="1" width="1.54296875" customWidth="1"/>
    <col min="2" max="2" width="2.90625" customWidth="1"/>
    <col min="3" max="3" width="15.54296875" customWidth="1"/>
    <col min="12" max="12" width="1.54296875" customWidth="1"/>
  </cols>
  <sheetData>
    <row r="1" spans="1:12" ht="21.5" thickTop="1" x14ac:dyDescent="0.5">
      <c r="A1" s="54"/>
      <c r="B1" s="134" t="s">
        <v>177</v>
      </c>
      <c r="C1" s="134"/>
      <c r="D1" s="134"/>
      <c r="E1" s="134"/>
      <c r="F1" s="134"/>
      <c r="G1" s="134"/>
      <c r="H1" s="134"/>
      <c r="I1" s="134"/>
      <c r="J1" s="134"/>
      <c r="K1" s="134"/>
      <c r="L1" s="55"/>
    </row>
    <row r="2" spans="1:12" ht="21.5" thickBot="1" x14ac:dyDescent="0.55000000000000004">
      <c r="A2" s="89"/>
      <c r="B2" s="135" t="s">
        <v>178</v>
      </c>
      <c r="C2" s="135"/>
      <c r="D2" s="135"/>
      <c r="E2" s="135"/>
      <c r="F2" s="135"/>
      <c r="G2" s="135"/>
      <c r="H2" s="135"/>
      <c r="I2" s="135"/>
      <c r="J2" s="135"/>
      <c r="K2" s="135"/>
      <c r="L2" s="91"/>
    </row>
    <row r="3" spans="1:12" ht="15" thickTop="1" x14ac:dyDescent="0.35"/>
    <row r="4" spans="1:12" ht="15.5" x14ac:dyDescent="0.35">
      <c r="B4" s="121" t="s">
        <v>182</v>
      </c>
      <c r="C4" s="13"/>
      <c r="D4" s="13"/>
      <c r="E4" s="13"/>
      <c r="F4" s="13"/>
      <c r="G4" s="13"/>
      <c r="H4" s="13"/>
      <c r="I4" s="13"/>
      <c r="J4" s="13"/>
      <c r="K4" s="14"/>
    </row>
    <row r="5" spans="1:12" ht="15.75" customHeight="1" x14ac:dyDescent="0.35">
      <c r="B5" s="136" t="s">
        <v>181</v>
      </c>
      <c r="C5" s="132"/>
      <c r="D5" s="132"/>
      <c r="E5" s="132"/>
      <c r="F5" s="132"/>
      <c r="G5" s="132"/>
      <c r="H5" s="132"/>
      <c r="I5" s="132"/>
      <c r="J5" s="132"/>
      <c r="K5" s="133"/>
    </row>
    <row r="6" spans="1:12" x14ac:dyDescent="0.35">
      <c r="B6" s="136"/>
      <c r="C6" s="132"/>
      <c r="D6" s="132"/>
      <c r="E6" s="132"/>
      <c r="F6" s="132"/>
      <c r="G6" s="132"/>
      <c r="H6" s="132"/>
      <c r="I6" s="132"/>
      <c r="J6" s="132"/>
      <c r="K6" s="133"/>
    </row>
    <row r="7" spans="1:12" x14ac:dyDescent="0.35">
      <c r="B7" s="136"/>
      <c r="C7" s="132"/>
      <c r="D7" s="132"/>
      <c r="E7" s="132"/>
      <c r="F7" s="132"/>
      <c r="G7" s="132"/>
      <c r="H7" s="132"/>
      <c r="I7" s="132"/>
      <c r="J7" s="132"/>
      <c r="K7" s="133"/>
    </row>
    <row r="8" spans="1:12" x14ac:dyDescent="0.35">
      <c r="B8" s="136"/>
      <c r="C8" s="132"/>
      <c r="D8" s="132"/>
      <c r="E8" s="132"/>
      <c r="F8" s="132"/>
      <c r="G8" s="132"/>
      <c r="H8" s="132"/>
      <c r="I8" s="132"/>
      <c r="J8" s="132"/>
      <c r="K8" s="133"/>
    </row>
    <row r="9" spans="1:12" x14ac:dyDescent="0.35">
      <c r="B9" s="136"/>
      <c r="C9" s="132"/>
      <c r="D9" s="132"/>
      <c r="E9" s="132"/>
      <c r="F9" s="132"/>
      <c r="G9" s="132"/>
      <c r="H9" s="132"/>
      <c r="I9" s="132"/>
      <c r="J9" s="132"/>
      <c r="K9" s="133"/>
    </row>
    <row r="10" spans="1:12" ht="9" customHeight="1" x14ac:dyDescent="0.35">
      <c r="B10" s="136"/>
      <c r="C10" s="132"/>
      <c r="D10" s="132"/>
      <c r="E10" s="132"/>
      <c r="F10" s="132"/>
      <c r="G10" s="132"/>
      <c r="H10" s="132"/>
      <c r="I10" s="132"/>
      <c r="J10" s="132"/>
      <c r="K10" s="133"/>
    </row>
    <row r="11" spans="1:12" x14ac:dyDescent="0.35">
      <c r="B11" s="136" t="s">
        <v>180</v>
      </c>
      <c r="C11" s="132"/>
      <c r="D11" s="132"/>
      <c r="E11" s="132"/>
      <c r="F11" s="132"/>
      <c r="G11" s="132"/>
      <c r="H11" s="132"/>
      <c r="I11" s="132"/>
      <c r="J11" s="132"/>
      <c r="K11" s="133"/>
    </row>
    <row r="12" spans="1:12" x14ac:dyDescent="0.35">
      <c r="B12" s="136"/>
      <c r="C12" s="132"/>
      <c r="D12" s="132"/>
      <c r="E12" s="132"/>
      <c r="F12" s="132"/>
      <c r="G12" s="132"/>
      <c r="H12" s="132"/>
      <c r="I12" s="132"/>
      <c r="J12" s="132"/>
      <c r="K12" s="133"/>
    </row>
    <row r="13" spans="1:12" x14ac:dyDescent="0.35">
      <c r="B13" s="136"/>
      <c r="C13" s="132"/>
      <c r="D13" s="132"/>
      <c r="E13" s="132"/>
      <c r="F13" s="132"/>
      <c r="G13" s="132"/>
      <c r="H13" s="132"/>
      <c r="I13" s="132"/>
      <c r="J13" s="132"/>
      <c r="K13" s="133"/>
    </row>
    <row r="14" spans="1:12" x14ac:dyDescent="0.35">
      <c r="B14" s="136"/>
      <c r="C14" s="132"/>
      <c r="D14" s="132"/>
      <c r="E14" s="132"/>
      <c r="F14" s="132"/>
      <c r="G14" s="132"/>
      <c r="H14" s="132"/>
      <c r="I14" s="132"/>
      <c r="J14" s="132"/>
      <c r="K14" s="133"/>
    </row>
    <row r="15" spans="1:12" x14ac:dyDescent="0.35">
      <c r="B15" s="136"/>
      <c r="C15" s="132"/>
      <c r="D15" s="132"/>
      <c r="E15" s="132"/>
      <c r="F15" s="132"/>
      <c r="G15" s="132"/>
      <c r="H15" s="132"/>
      <c r="I15" s="132"/>
      <c r="J15" s="132"/>
      <c r="K15" s="133"/>
    </row>
    <row r="16" spans="1:12" x14ac:dyDescent="0.35">
      <c r="B16" s="136"/>
      <c r="C16" s="132"/>
      <c r="D16" s="132"/>
      <c r="E16" s="132"/>
      <c r="F16" s="132"/>
      <c r="G16" s="132"/>
      <c r="H16" s="132"/>
      <c r="I16" s="132"/>
      <c r="J16" s="132"/>
      <c r="K16" s="133"/>
    </row>
    <row r="17" spans="2:11" ht="9" customHeight="1" x14ac:dyDescent="0.35">
      <c r="B17" s="15"/>
      <c r="K17" s="16"/>
    </row>
    <row r="18" spans="2:11" ht="15" customHeight="1" x14ac:dyDescent="0.35">
      <c r="B18" s="136" t="s">
        <v>183</v>
      </c>
      <c r="C18" s="132"/>
      <c r="D18" s="132"/>
      <c r="E18" s="132"/>
      <c r="F18" s="132"/>
      <c r="G18" s="132"/>
      <c r="H18" s="132"/>
      <c r="I18" s="132"/>
      <c r="J18" s="132"/>
      <c r="K18" s="133"/>
    </row>
    <row r="19" spans="2:11" x14ac:dyDescent="0.35">
      <c r="B19" s="136"/>
      <c r="C19" s="132"/>
      <c r="D19" s="132"/>
      <c r="E19" s="132"/>
      <c r="F19" s="132"/>
      <c r="G19" s="132"/>
      <c r="H19" s="132"/>
      <c r="I19" s="132"/>
      <c r="J19" s="132"/>
      <c r="K19" s="133"/>
    </row>
    <row r="20" spans="2:11" x14ac:dyDescent="0.35">
      <c r="B20" s="136"/>
      <c r="C20" s="132"/>
      <c r="D20" s="132"/>
      <c r="E20" s="132"/>
      <c r="F20" s="132"/>
      <c r="G20" s="132"/>
      <c r="H20" s="132"/>
      <c r="I20" s="132"/>
      <c r="J20" s="132"/>
      <c r="K20" s="133"/>
    </row>
    <row r="21" spans="2:11" ht="9" customHeight="1" x14ac:dyDescent="0.35">
      <c r="B21" s="137"/>
      <c r="C21" s="138"/>
      <c r="D21" s="138"/>
      <c r="E21" s="138"/>
      <c r="F21" s="138"/>
      <c r="G21" s="138"/>
      <c r="H21" s="138"/>
      <c r="I21" s="138"/>
      <c r="J21" s="138"/>
      <c r="K21" s="139"/>
    </row>
    <row r="23" spans="2:11" ht="15.5" x14ac:dyDescent="0.35">
      <c r="B23" s="121" t="s">
        <v>179</v>
      </c>
      <c r="C23" s="13"/>
      <c r="D23" s="13"/>
      <c r="E23" s="13"/>
      <c r="F23" s="13"/>
      <c r="G23" s="13"/>
      <c r="H23" s="13"/>
      <c r="I23" s="13"/>
      <c r="J23" s="13"/>
      <c r="K23" s="14"/>
    </row>
    <row r="24" spans="2:11" x14ac:dyDescent="0.35">
      <c r="B24" s="136" t="s">
        <v>194</v>
      </c>
      <c r="C24" s="132"/>
      <c r="D24" s="132"/>
      <c r="E24" s="132"/>
      <c r="F24" s="132"/>
      <c r="G24" s="132"/>
      <c r="H24" s="132"/>
      <c r="I24" s="132"/>
      <c r="J24" s="132"/>
      <c r="K24" s="133"/>
    </row>
    <row r="25" spans="2:11" x14ac:dyDescent="0.35">
      <c r="B25" s="136"/>
      <c r="C25" s="132"/>
      <c r="D25" s="132"/>
      <c r="E25" s="132"/>
      <c r="F25" s="132"/>
      <c r="G25" s="132"/>
      <c r="H25" s="132"/>
      <c r="I25" s="132"/>
      <c r="J25" s="132"/>
      <c r="K25" s="133"/>
    </row>
    <row r="26" spans="2:11" x14ac:dyDescent="0.35">
      <c r="B26" s="136"/>
      <c r="C26" s="132"/>
      <c r="D26" s="132"/>
      <c r="E26" s="132"/>
      <c r="F26" s="132"/>
      <c r="G26" s="132"/>
      <c r="H26" s="132"/>
      <c r="I26" s="132"/>
      <c r="J26" s="132"/>
      <c r="K26" s="133"/>
    </row>
    <row r="27" spans="2:11" x14ac:dyDescent="0.35">
      <c r="B27" s="136"/>
      <c r="C27" s="132"/>
      <c r="D27" s="132"/>
      <c r="E27" s="132"/>
      <c r="F27" s="132"/>
      <c r="G27" s="132"/>
      <c r="H27" s="132"/>
      <c r="I27" s="132"/>
      <c r="J27" s="132"/>
      <c r="K27" s="133"/>
    </row>
    <row r="28" spans="2:11" ht="9" customHeight="1" x14ac:dyDescent="0.35">
      <c r="B28" s="15"/>
      <c r="K28" s="16"/>
    </row>
    <row r="29" spans="2:11" x14ac:dyDescent="0.35">
      <c r="B29" s="140" t="s">
        <v>184</v>
      </c>
      <c r="C29" s="141"/>
      <c r="D29" s="141"/>
      <c r="E29" s="141"/>
      <c r="F29" s="141"/>
      <c r="G29" s="141"/>
      <c r="H29" s="141"/>
      <c r="I29" s="141"/>
      <c r="J29" s="141"/>
      <c r="K29" s="142"/>
    </row>
    <row r="30" spans="2:11" ht="9.75" customHeight="1" x14ac:dyDescent="0.35">
      <c r="B30" s="18"/>
      <c r="C30" s="19"/>
      <c r="D30" s="19"/>
      <c r="E30" s="19"/>
      <c r="F30" s="19"/>
      <c r="G30" s="19"/>
      <c r="H30" s="19"/>
      <c r="I30" s="19"/>
      <c r="J30" s="19"/>
      <c r="K30" s="20"/>
    </row>
    <row r="31" spans="2:11" ht="9" customHeight="1" x14ac:dyDescent="0.35"/>
    <row r="32" spans="2:11" ht="15.5" x14ac:dyDescent="0.35">
      <c r="B32" s="121" t="s">
        <v>185</v>
      </c>
      <c r="C32" s="13"/>
      <c r="D32" s="13"/>
      <c r="E32" s="13"/>
      <c r="F32" s="13"/>
      <c r="G32" s="13"/>
      <c r="H32" s="13"/>
      <c r="I32" s="13"/>
      <c r="J32" s="13"/>
      <c r="K32" s="14"/>
    </row>
    <row r="33" spans="2:11" x14ac:dyDescent="0.35">
      <c r="B33" s="15" t="s">
        <v>188</v>
      </c>
      <c r="C33" t="s">
        <v>186</v>
      </c>
      <c r="K33" s="16"/>
    </row>
    <row r="34" spans="2:11" ht="15" customHeight="1" x14ac:dyDescent="0.35">
      <c r="B34" s="15" t="s">
        <v>189</v>
      </c>
      <c r="C34" s="132" t="s">
        <v>187</v>
      </c>
      <c r="D34" s="132"/>
      <c r="E34" s="132"/>
      <c r="F34" s="132"/>
      <c r="G34" s="132"/>
      <c r="H34" s="132"/>
      <c r="I34" s="132"/>
      <c r="J34" s="132"/>
      <c r="K34" s="133"/>
    </row>
    <row r="35" spans="2:11" x14ac:dyDescent="0.35">
      <c r="B35" s="126"/>
      <c r="C35" s="132"/>
      <c r="D35" s="132"/>
      <c r="E35" s="132"/>
      <c r="F35" s="132"/>
      <c r="G35" s="132"/>
      <c r="H35" s="132"/>
      <c r="I35" s="132"/>
      <c r="J35" s="132"/>
      <c r="K35" s="133"/>
    </row>
    <row r="36" spans="2:11" x14ac:dyDescent="0.35">
      <c r="B36" s="126"/>
      <c r="C36" s="132"/>
      <c r="D36" s="132"/>
      <c r="E36" s="132"/>
      <c r="F36" s="132"/>
      <c r="G36" s="132"/>
      <c r="H36" s="132"/>
      <c r="I36" s="132"/>
      <c r="J36" s="132"/>
      <c r="K36" s="133"/>
    </row>
    <row r="37" spans="2:11" ht="15" customHeight="1" x14ac:dyDescent="0.35">
      <c r="B37" s="15" t="s">
        <v>190</v>
      </c>
      <c r="C37" s="132" t="s">
        <v>198</v>
      </c>
      <c r="D37" s="132"/>
      <c r="E37" s="132"/>
      <c r="F37" s="132"/>
      <c r="G37" s="132"/>
      <c r="H37" s="132"/>
      <c r="I37" s="132"/>
      <c r="J37" s="132"/>
      <c r="K37" s="133"/>
    </row>
    <row r="38" spans="2:11" x14ac:dyDescent="0.35">
      <c r="B38" s="15"/>
      <c r="C38" s="132"/>
      <c r="D38" s="132"/>
      <c r="E38" s="132"/>
      <c r="F38" s="132"/>
      <c r="G38" s="132"/>
      <c r="H38" s="132"/>
      <c r="I38" s="132"/>
      <c r="J38" s="132"/>
      <c r="K38" s="133"/>
    </row>
    <row r="39" spans="2:11" x14ac:dyDescent="0.35">
      <c r="B39" s="15"/>
      <c r="C39" s="132"/>
      <c r="D39" s="132"/>
      <c r="E39" s="132"/>
      <c r="F39" s="132"/>
      <c r="G39" s="132"/>
      <c r="H39" s="132"/>
      <c r="I39" s="132"/>
      <c r="J39" s="132"/>
      <c r="K39" s="133"/>
    </row>
    <row r="40" spans="2:11" ht="15" customHeight="1" x14ac:dyDescent="0.35">
      <c r="B40" s="15" t="s">
        <v>199</v>
      </c>
      <c r="C40" s="132" t="s">
        <v>200</v>
      </c>
      <c r="D40" s="132"/>
      <c r="E40" s="132"/>
      <c r="F40" s="132"/>
      <c r="G40" s="132"/>
      <c r="H40" s="132"/>
      <c r="I40" s="132"/>
      <c r="J40" s="132"/>
      <c r="K40" s="133"/>
    </row>
    <row r="41" spans="2:11" x14ac:dyDescent="0.35">
      <c r="B41" s="15"/>
      <c r="C41" s="132"/>
      <c r="D41" s="132"/>
      <c r="E41" s="132"/>
      <c r="F41" s="132"/>
      <c r="G41" s="132"/>
      <c r="H41" s="132"/>
      <c r="I41" s="132"/>
      <c r="J41" s="132"/>
      <c r="K41" s="133"/>
    </row>
    <row r="42" spans="2:11" x14ac:dyDescent="0.35">
      <c r="B42" s="15"/>
      <c r="C42" s="132"/>
      <c r="D42" s="132"/>
      <c r="E42" s="132"/>
      <c r="F42" s="132"/>
      <c r="G42" s="132"/>
      <c r="H42" s="132"/>
      <c r="I42" s="132"/>
      <c r="J42" s="132"/>
      <c r="K42" s="133"/>
    </row>
    <row r="43" spans="2:11" ht="15" customHeight="1" x14ac:dyDescent="0.35">
      <c r="B43" s="15" t="s">
        <v>201</v>
      </c>
      <c r="C43" s="132" t="s">
        <v>202</v>
      </c>
      <c r="D43" s="132"/>
      <c r="E43" s="132"/>
      <c r="F43" s="132"/>
      <c r="G43" s="132"/>
      <c r="H43" s="132"/>
      <c r="I43" s="132"/>
      <c r="J43" s="132"/>
      <c r="K43" s="133"/>
    </row>
    <row r="44" spans="2:11" x14ac:dyDescent="0.35">
      <c r="B44" s="15"/>
      <c r="C44" s="132"/>
      <c r="D44" s="132"/>
      <c r="E44" s="132"/>
      <c r="F44" s="132"/>
      <c r="G44" s="132"/>
      <c r="H44" s="132"/>
      <c r="I44" s="132"/>
      <c r="J44" s="132"/>
      <c r="K44" s="133"/>
    </row>
    <row r="45" spans="2:11" ht="15" customHeight="1" x14ac:dyDescent="0.35">
      <c r="B45" s="15" t="s">
        <v>203</v>
      </c>
      <c r="C45" s="132" t="s">
        <v>205</v>
      </c>
      <c r="D45" s="132"/>
      <c r="E45" s="132"/>
      <c r="F45" s="132"/>
      <c r="G45" s="132"/>
      <c r="H45" s="132"/>
      <c r="I45" s="132"/>
      <c r="J45" s="132"/>
      <c r="K45" s="133"/>
    </row>
    <row r="46" spans="2:11" x14ac:dyDescent="0.35">
      <c r="B46" s="15"/>
      <c r="C46" s="132"/>
      <c r="D46" s="132"/>
      <c r="E46" s="132"/>
      <c r="F46" s="132"/>
      <c r="G46" s="132"/>
      <c r="H46" s="132"/>
      <c r="I46" s="132"/>
      <c r="J46" s="132"/>
      <c r="K46" s="133"/>
    </row>
    <row r="47" spans="2:11" x14ac:dyDescent="0.35">
      <c r="B47" s="15"/>
      <c r="C47" s="132"/>
      <c r="D47" s="132"/>
      <c r="E47" s="132"/>
      <c r="F47" s="132"/>
      <c r="G47" s="132"/>
      <c r="H47" s="132"/>
      <c r="I47" s="132"/>
      <c r="J47" s="132"/>
      <c r="K47" s="133"/>
    </row>
    <row r="48" spans="2:11" x14ac:dyDescent="0.35">
      <c r="B48" s="15"/>
      <c r="C48" s="132"/>
      <c r="D48" s="132"/>
      <c r="E48" s="132"/>
      <c r="F48" s="132"/>
      <c r="G48" s="132"/>
      <c r="H48" s="132"/>
      <c r="I48" s="132"/>
      <c r="J48" s="132"/>
      <c r="K48" s="133"/>
    </row>
    <row r="49" spans="2:11" x14ac:dyDescent="0.35">
      <c r="B49" s="15"/>
      <c r="C49" s="132"/>
      <c r="D49" s="132"/>
      <c r="E49" s="132"/>
      <c r="F49" s="132"/>
      <c r="G49" s="132"/>
      <c r="H49" s="132"/>
      <c r="I49" s="132"/>
      <c r="J49" s="132"/>
      <c r="K49" s="133"/>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7"/>
  <sheetViews>
    <sheetView showGridLines="0" tabSelected="1" zoomScaleNormal="100" workbookViewId="0">
      <selection activeCell="C6" sqref="C6:H6"/>
    </sheetView>
  </sheetViews>
  <sheetFormatPr defaultColWidth="9.08984375" defaultRowHeight="14.5" x14ac:dyDescent="0.35"/>
  <cols>
    <col min="1" max="1" width="1.54296875" customWidth="1"/>
    <col min="2" max="2" width="35.453125" customWidth="1"/>
    <col min="3" max="7" width="14.54296875" customWidth="1"/>
    <col min="8" max="8" width="17.08984375" customWidth="1"/>
    <col min="9" max="9" width="14.54296875" customWidth="1"/>
    <col min="10" max="10" width="1.54296875" customWidth="1"/>
  </cols>
  <sheetData>
    <row r="1" spans="1:13" ht="21.5" thickTop="1" x14ac:dyDescent="0.5">
      <c r="A1" s="54"/>
      <c r="B1" s="188" t="s">
        <v>57</v>
      </c>
      <c r="C1" s="188"/>
      <c r="D1" s="188"/>
      <c r="E1" s="188"/>
      <c r="F1" s="188"/>
      <c r="G1" s="188"/>
      <c r="H1" s="188"/>
      <c r="I1" s="188"/>
      <c r="J1" s="55"/>
    </row>
    <row r="2" spans="1:13" x14ac:dyDescent="0.35">
      <c r="A2" s="56"/>
      <c r="B2" s="127"/>
      <c r="C2" s="127"/>
      <c r="D2" s="127"/>
      <c r="E2" s="127" t="s">
        <v>207</v>
      </c>
      <c r="F2" s="127"/>
      <c r="G2" s="127"/>
      <c r="H2" s="127"/>
      <c r="I2" s="127"/>
      <c r="J2" s="57"/>
    </row>
    <row r="3" spans="1:13" ht="21" x14ac:dyDescent="0.5">
      <c r="A3" s="56"/>
      <c r="B3" s="189" t="s">
        <v>170</v>
      </c>
      <c r="C3" s="189"/>
      <c r="D3" s="189"/>
      <c r="E3" s="189"/>
      <c r="F3" s="189"/>
      <c r="G3" s="189"/>
      <c r="H3" s="189"/>
      <c r="I3" s="189"/>
      <c r="J3" s="57"/>
    </row>
    <row r="4" spans="1:13" ht="21" customHeight="1" x14ac:dyDescent="0.5">
      <c r="A4" s="58"/>
      <c r="B4" s="194" t="s">
        <v>221</v>
      </c>
      <c r="C4" s="194"/>
      <c r="D4" s="194"/>
      <c r="E4" s="194"/>
      <c r="F4" s="194"/>
      <c r="G4" s="194"/>
      <c r="H4" s="194"/>
      <c r="I4" s="194"/>
      <c r="J4" s="59"/>
    </row>
    <row r="5" spans="1:13" s="1" customFormat="1" x14ac:dyDescent="0.35">
      <c r="A5" s="60"/>
      <c r="B5" t="s">
        <v>59</v>
      </c>
      <c r="C5" s="173">
        <v>699</v>
      </c>
      <c r="D5" s="173"/>
      <c r="E5" s="173"/>
      <c r="F5" s="173"/>
      <c r="G5" s="173"/>
      <c r="H5" s="173"/>
      <c r="J5" s="61"/>
    </row>
    <row r="6" spans="1:13" s="1" customFormat="1" x14ac:dyDescent="0.35">
      <c r="A6" s="60"/>
      <c r="B6" t="s">
        <v>60</v>
      </c>
      <c r="C6" s="191" t="s">
        <v>211</v>
      </c>
      <c r="D6" s="192"/>
      <c r="E6" s="192"/>
      <c r="F6" s="192"/>
      <c r="G6" s="192"/>
      <c r="H6" s="193"/>
      <c r="J6" s="61"/>
    </row>
    <row r="7" spans="1:13" s="1" customFormat="1" ht="15" thickBot="1" x14ac:dyDescent="0.4">
      <c r="A7" s="62"/>
      <c r="B7" s="63" t="s">
        <v>143</v>
      </c>
      <c r="C7" s="190">
        <v>40000110</v>
      </c>
      <c r="D7" s="190"/>
      <c r="E7" s="190"/>
      <c r="F7" s="190"/>
      <c r="G7" s="190"/>
      <c r="H7" s="190"/>
      <c r="I7" s="64"/>
      <c r="J7" s="65"/>
    </row>
    <row r="8" spans="1:13" s="1" customFormat="1" ht="9.9" customHeight="1" thickTop="1" x14ac:dyDescent="0.35">
      <c r="A8" s="60"/>
      <c r="B8"/>
      <c r="C8"/>
      <c r="D8" s="45"/>
      <c r="J8" s="61"/>
    </row>
    <row r="9" spans="1:13" s="1" customFormat="1" x14ac:dyDescent="0.35">
      <c r="A9" s="60"/>
      <c r="B9" s="152" t="s">
        <v>61</v>
      </c>
      <c r="C9" s="153"/>
      <c r="D9" s="153"/>
      <c r="E9" s="153"/>
      <c r="F9" s="153"/>
      <c r="G9" s="153"/>
      <c r="H9" s="153"/>
      <c r="I9" s="154"/>
      <c r="J9" s="61"/>
    </row>
    <row r="10" spans="1:13" s="1" customFormat="1" x14ac:dyDescent="0.35">
      <c r="A10" s="60"/>
      <c r="B10" s="15" t="s">
        <v>62</v>
      </c>
      <c r="C10" s="173" t="s">
        <v>212</v>
      </c>
      <c r="D10" s="173"/>
      <c r="E10" s="173"/>
      <c r="F10" s="173"/>
      <c r="G10" s="173"/>
      <c r="H10" s="173"/>
      <c r="I10" s="66"/>
      <c r="J10" s="61"/>
    </row>
    <row r="11" spans="1:13" s="1" customFormat="1" x14ac:dyDescent="0.35">
      <c r="A11" s="60"/>
      <c r="B11" s="15" t="s">
        <v>63</v>
      </c>
      <c r="C11" s="174" t="s">
        <v>213</v>
      </c>
      <c r="D11" s="174"/>
      <c r="E11" s="174"/>
      <c r="F11" s="174"/>
      <c r="G11" s="174"/>
      <c r="H11" s="174"/>
      <c r="I11" s="66"/>
      <c r="J11" s="61"/>
    </row>
    <row r="12" spans="1:13" s="1" customFormat="1" x14ac:dyDescent="0.35">
      <c r="A12" s="60"/>
      <c r="B12" s="18" t="s">
        <v>64</v>
      </c>
      <c r="C12" s="175" t="s">
        <v>214</v>
      </c>
      <c r="D12" s="175"/>
      <c r="E12" s="175"/>
      <c r="F12" s="175"/>
      <c r="G12" s="175"/>
      <c r="H12" s="175"/>
      <c r="I12" s="67"/>
      <c r="J12" s="61"/>
    </row>
    <row r="13" spans="1:13" ht="9.9" customHeight="1" thickBot="1" x14ac:dyDescent="0.4">
      <c r="A13" s="56"/>
      <c r="D13" s="68"/>
      <c r="J13" s="57"/>
      <c r="M13" s="1"/>
    </row>
    <row r="14" spans="1:13" s="69" customFormat="1" ht="27" customHeight="1" thickTop="1" thickBot="1" x14ac:dyDescent="0.4">
      <c r="A14" s="155" t="s">
        <v>153</v>
      </c>
      <c r="B14" s="156"/>
      <c r="C14" s="156"/>
      <c r="D14" s="156"/>
      <c r="E14" s="156"/>
      <c r="F14" s="156"/>
      <c r="G14" s="156"/>
      <c r="H14" s="156"/>
      <c r="I14" s="156"/>
      <c r="J14" s="157"/>
      <c r="M14" s="1"/>
    </row>
    <row r="15" spans="1:13" ht="9.9" customHeight="1" thickTop="1" x14ac:dyDescent="0.35">
      <c r="A15" s="56"/>
      <c r="D15" s="68"/>
      <c r="J15" s="57"/>
      <c r="M15" s="1"/>
    </row>
    <row r="16" spans="1:13" ht="15" customHeight="1" x14ac:dyDescent="0.35">
      <c r="A16" s="56"/>
      <c r="B16" s="70" t="s">
        <v>0</v>
      </c>
      <c r="C16" s="178" t="s">
        <v>222</v>
      </c>
      <c r="D16" s="179"/>
      <c r="E16" s="179"/>
      <c r="F16" s="179"/>
      <c r="G16" s="179"/>
      <c r="H16" s="179"/>
      <c r="I16" s="180"/>
      <c r="J16" s="57"/>
      <c r="M16" s="1"/>
    </row>
    <row r="17" spans="1:13" ht="15" customHeight="1" x14ac:dyDescent="0.35">
      <c r="A17" s="56"/>
      <c r="B17" s="187" t="s">
        <v>73</v>
      </c>
      <c r="C17" s="181"/>
      <c r="D17" s="182"/>
      <c r="E17" s="182"/>
      <c r="F17" s="182"/>
      <c r="G17" s="182"/>
      <c r="H17" s="182"/>
      <c r="I17" s="183"/>
      <c r="J17" s="57"/>
      <c r="M17" s="1"/>
    </row>
    <row r="18" spans="1:13" x14ac:dyDescent="0.35">
      <c r="A18" s="56"/>
      <c r="B18" s="187"/>
      <c r="C18" s="181"/>
      <c r="D18" s="182"/>
      <c r="E18" s="182"/>
      <c r="F18" s="182"/>
      <c r="G18" s="182"/>
      <c r="H18" s="182"/>
      <c r="I18" s="183"/>
      <c r="J18" s="57"/>
      <c r="M18" s="1"/>
    </row>
    <row r="19" spans="1:13" x14ac:dyDescent="0.35">
      <c r="A19" s="56"/>
      <c r="B19" s="187"/>
      <c r="C19" s="184"/>
      <c r="D19" s="185"/>
      <c r="E19" s="185"/>
      <c r="F19" s="185"/>
      <c r="G19" s="185"/>
      <c r="H19" s="185"/>
      <c r="I19" s="186"/>
      <c r="J19" s="57"/>
      <c r="M19" s="1"/>
    </row>
    <row r="20" spans="1:13" ht="9.9" customHeight="1" x14ac:dyDescent="0.35">
      <c r="A20" s="56"/>
      <c r="B20" s="71"/>
      <c r="C20" s="72"/>
      <c r="D20" s="72"/>
      <c r="E20" s="72"/>
      <c r="F20" s="72"/>
      <c r="G20" s="72"/>
      <c r="H20" s="72"/>
      <c r="I20" s="110"/>
      <c r="J20" s="57"/>
      <c r="M20" s="1"/>
    </row>
    <row r="21" spans="1:13" x14ac:dyDescent="0.35">
      <c r="A21" s="56"/>
      <c r="B21" s="40" t="s">
        <v>65</v>
      </c>
      <c r="C21" s="178" t="s">
        <v>223</v>
      </c>
      <c r="D21" s="179"/>
      <c r="E21" s="179"/>
      <c r="F21" s="179"/>
      <c r="G21" s="179"/>
      <c r="H21" s="179"/>
      <c r="I21" s="180"/>
      <c r="J21" s="57"/>
      <c r="M21" s="1"/>
    </row>
    <row r="22" spans="1:13" ht="15" customHeight="1" x14ac:dyDescent="0.35">
      <c r="A22" s="56"/>
      <c r="B22" s="176" t="s">
        <v>144</v>
      </c>
      <c r="C22" s="181"/>
      <c r="D22" s="182"/>
      <c r="E22" s="182"/>
      <c r="F22" s="182"/>
      <c r="G22" s="182"/>
      <c r="H22" s="182"/>
      <c r="I22" s="183"/>
      <c r="J22" s="57"/>
      <c r="M22" s="1"/>
    </row>
    <row r="23" spans="1:13" x14ac:dyDescent="0.35">
      <c r="A23" s="56"/>
      <c r="B23" s="176"/>
      <c r="C23" s="181"/>
      <c r="D23" s="182"/>
      <c r="E23" s="182"/>
      <c r="F23" s="182"/>
      <c r="G23" s="182"/>
      <c r="H23" s="182"/>
      <c r="I23" s="183"/>
      <c r="J23" s="57"/>
      <c r="M23" s="1"/>
    </row>
    <row r="24" spans="1:13" x14ac:dyDescent="0.35">
      <c r="A24" s="56"/>
      <c r="B24" s="176"/>
      <c r="C24" s="181"/>
      <c r="D24" s="182"/>
      <c r="E24" s="182"/>
      <c r="F24" s="182"/>
      <c r="G24" s="182"/>
      <c r="H24" s="182"/>
      <c r="I24" s="183"/>
      <c r="J24" s="57"/>
      <c r="M24" s="1"/>
    </row>
    <row r="25" spans="1:13" x14ac:dyDescent="0.35">
      <c r="A25" s="56"/>
      <c r="B25" s="176"/>
      <c r="C25" s="181"/>
      <c r="D25" s="182"/>
      <c r="E25" s="182"/>
      <c r="F25" s="182"/>
      <c r="G25" s="182"/>
      <c r="H25" s="182"/>
      <c r="I25" s="183"/>
      <c r="J25" s="57"/>
      <c r="M25" s="1"/>
    </row>
    <row r="26" spans="1:13" x14ac:dyDescent="0.35">
      <c r="A26" s="56"/>
      <c r="B26" s="176"/>
      <c r="C26" s="181"/>
      <c r="D26" s="182"/>
      <c r="E26" s="182"/>
      <c r="F26" s="182"/>
      <c r="G26" s="182"/>
      <c r="H26" s="182"/>
      <c r="I26" s="183"/>
      <c r="J26" s="57"/>
      <c r="M26" s="1"/>
    </row>
    <row r="27" spans="1:13" ht="20.25" customHeight="1" x14ac:dyDescent="0.35">
      <c r="A27" s="56"/>
      <c r="B27" s="177"/>
      <c r="C27" s="184"/>
      <c r="D27" s="185"/>
      <c r="E27" s="185"/>
      <c r="F27" s="185"/>
      <c r="G27" s="185"/>
      <c r="H27" s="185"/>
      <c r="I27" s="186"/>
      <c r="J27" s="57"/>
      <c r="M27" s="1"/>
    </row>
    <row r="28" spans="1:13" ht="9.9" customHeight="1" x14ac:dyDescent="0.35">
      <c r="A28" s="56"/>
      <c r="D28" s="68"/>
      <c r="J28" s="57"/>
      <c r="M28" s="1"/>
    </row>
    <row r="29" spans="1:13" s="1" customFormat="1" x14ac:dyDescent="0.35">
      <c r="A29" s="60"/>
      <c r="B29" s="152" t="s">
        <v>154</v>
      </c>
      <c r="C29" s="153"/>
      <c r="D29" s="153"/>
      <c r="E29" s="153"/>
      <c r="F29" s="153"/>
      <c r="G29" s="153"/>
      <c r="H29" s="153"/>
      <c r="I29" s="154"/>
      <c r="J29" s="61"/>
    </row>
    <row r="30" spans="1:13" ht="15" customHeight="1" thickBot="1" x14ac:dyDescent="0.4">
      <c r="A30" s="56"/>
      <c r="B30" s="73"/>
      <c r="C30" s="158" t="s">
        <v>175</v>
      </c>
      <c r="D30" s="159"/>
      <c r="E30" s="159"/>
      <c r="F30" s="159"/>
      <c r="G30" s="159"/>
      <c r="H30" s="160"/>
      <c r="I30" s="161"/>
      <c r="J30" s="57"/>
      <c r="M30" s="1"/>
    </row>
    <row r="31" spans="1:13" ht="15" customHeight="1" x14ac:dyDescent="0.35">
      <c r="A31" s="56"/>
      <c r="B31" s="73"/>
      <c r="C31" s="158" t="s">
        <v>158</v>
      </c>
      <c r="D31" s="161"/>
      <c r="E31" s="158" t="s">
        <v>159</v>
      </c>
      <c r="F31" s="159"/>
      <c r="G31" s="159"/>
      <c r="H31" s="162" t="s">
        <v>1</v>
      </c>
      <c r="I31" s="164" t="s">
        <v>67</v>
      </c>
      <c r="J31" s="57"/>
      <c r="M31" s="1"/>
    </row>
    <row r="32" spans="1:13" s="1" customFormat="1" ht="29" x14ac:dyDescent="0.35">
      <c r="A32" s="60"/>
      <c r="B32" s="10" t="s">
        <v>156</v>
      </c>
      <c r="C32" s="74" t="s">
        <v>161</v>
      </c>
      <c r="D32" s="4" t="s">
        <v>208</v>
      </c>
      <c r="E32" s="4" t="s">
        <v>209</v>
      </c>
      <c r="F32" s="4" t="s">
        <v>210</v>
      </c>
      <c r="G32" s="5" t="s">
        <v>160</v>
      </c>
      <c r="H32" s="163"/>
      <c r="I32" s="165"/>
      <c r="J32" s="61"/>
    </row>
    <row r="33" spans="1:13" x14ac:dyDescent="0.35">
      <c r="A33" s="56"/>
      <c r="B33" s="6" t="s">
        <v>2</v>
      </c>
      <c r="C33" s="48">
        <f>SUM(C34:C37)</f>
        <v>0</v>
      </c>
      <c r="D33" s="48">
        <f>SUM(D34:D37)</f>
        <v>0</v>
      </c>
      <c r="E33" s="48">
        <f>SUM(E34:E37)</f>
        <v>0</v>
      </c>
      <c r="F33" s="48">
        <f>SUM(F34:F37)</f>
        <v>0</v>
      </c>
      <c r="G33" s="49">
        <f>SUM(G34:G37)</f>
        <v>0</v>
      </c>
      <c r="H33" s="50">
        <f>SUM(C33:G33)</f>
        <v>0</v>
      </c>
      <c r="I33" s="7"/>
      <c r="J33" s="57"/>
      <c r="M33" s="1"/>
    </row>
    <row r="34" spans="1:13" x14ac:dyDescent="0.35">
      <c r="A34" s="56"/>
      <c r="B34" s="8" t="s">
        <v>224</v>
      </c>
      <c r="C34" s="75"/>
      <c r="D34" s="76"/>
      <c r="E34" s="76"/>
      <c r="F34" s="76"/>
      <c r="G34" s="77"/>
      <c r="H34" s="9">
        <f>SUM(C34:G34)</f>
        <v>0</v>
      </c>
      <c r="I34" s="78"/>
      <c r="J34" s="57"/>
      <c r="M34" s="1"/>
    </row>
    <row r="35" spans="1:13" x14ac:dyDescent="0.35">
      <c r="A35" s="56"/>
      <c r="B35" s="123" t="s">
        <v>193</v>
      </c>
      <c r="C35" s="75"/>
      <c r="D35" s="76"/>
      <c r="E35" s="76"/>
      <c r="F35" s="76"/>
      <c r="G35" s="77"/>
      <c r="H35" s="9">
        <f t="shared" ref="H35:H37" si="0">SUM(C35:G35)</f>
        <v>0</v>
      </c>
      <c r="I35" s="78"/>
      <c r="J35" s="57"/>
      <c r="M35" s="1"/>
    </row>
    <row r="36" spans="1:13" x14ac:dyDescent="0.35">
      <c r="A36" s="56"/>
      <c r="B36" s="123" t="s">
        <v>58</v>
      </c>
      <c r="C36" s="75"/>
      <c r="D36" s="76"/>
      <c r="E36" s="76"/>
      <c r="F36" s="76"/>
      <c r="G36" s="77"/>
      <c r="H36" s="9">
        <f t="shared" si="0"/>
        <v>0</v>
      </c>
      <c r="I36" s="78"/>
      <c r="J36" s="57"/>
      <c r="M36" s="1"/>
    </row>
    <row r="37" spans="1:13" x14ac:dyDescent="0.35">
      <c r="A37" s="56"/>
      <c r="B37" s="122" t="s">
        <v>174</v>
      </c>
      <c r="C37" s="75"/>
      <c r="D37" s="76"/>
      <c r="E37" s="76"/>
      <c r="F37" s="76"/>
      <c r="G37" s="77"/>
      <c r="H37" s="9">
        <f t="shared" si="0"/>
        <v>0</v>
      </c>
      <c r="I37" s="78"/>
      <c r="J37" s="57"/>
      <c r="M37" s="1"/>
    </row>
    <row r="38" spans="1:13" x14ac:dyDescent="0.35">
      <c r="A38" s="56"/>
      <c r="B38" s="6" t="s">
        <v>3</v>
      </c>
      <c r="C38" s="48">
        <f>SUM(C39:C42)</f>
        <v>931397</v>
      </c>
      <c r="D38" s="48">
        <f>SUM(D39:D42)</f>
        <v>1313157.6000000001</v>
      </c>
      <c r="E38" s="48">
        <f>SUM(E39:E42)</f>
        <v>12445.399999999907</v>
      </c>
      <c r="F38" s="48">
        <f>SUM(F39:F42)</f>
        <v>0</v>
      </c>
      <c r="G38" s="49">
        <f>SUM(G39:G42)</f>
        <v>0</v>
      </c>
      <c r="H38" s="50">
        <f>SUM(C38:G38)</f>
        <v>2257000</v>
      </c>
      <c r="I38" s="7"/>
      <c r="J38" s="57"/>
      <c r="M38" s="1"/>
    </row>
    <row r="39" spans="1:13" x14ac:dyDescent="0.35">
      <c r="A39" s="56"/>
      <c r="B39" s="8" t="s">
        <v>224</v>
      </c>
      <c r="C39" s="75">
        <v>931397</v>
      </c>
      <c r="D39" s="76">
        <v>1313157.6000000001</v>
      </c>
      <c r="E39" s="76">
        <f>2257000-D39-C39</f>
        <v>12445.399999999907</v>
      </c>
      <c r="F39" s="76"/>
      <c r="G39" s="77"/>
      <c r="H39" s="9">
        <f>SUM(C39:G39)</f>
        <v>2257000</v>
      </c>
      <c r="I39" s="78" t="s">
        <v>215</v>
      </c>
      <c r="J39" s="57"/>
      <c r="M39" s="1"/>
    </row>
    <row r="40" spans="1:13" x14ac:dyDescent="0.35">
      <c r="A40" s="56"/>
      <c r="B40" s="123" t="s">
        <v>193</v>
      </c>
      <c r="C40" s="75"/>
      <c r="D40" s="76"/>
      <c r="E40" s="76"/>
      <c r="F40" s="76"/>
      <c r="G40" s="77"/>
      <c r="H40" s="9">
        <f>SUM(C40:G40)</f>
        <v>0</v>
      </c>
      <c r="I40" s="78"/>
      <c r="J40" s="57"/>
      <c r="M40" s="1"/>
    </row>
    <row r="41" spans="1:13" x14ac:dyDescent="0.35">
      <c r="A41" s="56"/>
      <c r="B41" s="123" t="s">
        <v>58</v>
      </c>
      <c r="C41" s="75"/>
      <c r="D41" s="76"/>
      <c r="E41" s="76"/>
      <c r="F41" s="76"/>
      <c r="G41" s="77"/>
      <c r="H41" s="9">
        <f t="shared" ref="H41:H42" si="1">SUM(C41:G41)</f>
        <v>0</v>
      </c>
      <c r="I41" s="78"/>
      <c r="J41" s="57"/>
      <c r="M41" s="1"/>
    </row>
    <row r="42" spans="1:13" x14ac:dyDescent="0.35">
      <c r="A42" s="56"/>
      <c r="B42" s="122" t="s">
        <v>174</v>
      </c>
      <c r="C42" s="75"/>
      <c r="D42" s="76"/>
      <c r="E42" s="76"/>
      <c r="F42" s="76"/>
      <c r="G42" s="77"/>
      <c r="H42" s="9">
        <f t="shared" si="1"/>
        <v>0</v>
      </c>
      <c r="I42" s="78"/>
      <c r="J42" s="57"/>
      <c r="M42" s="1"/>
    </row>
    <row r="43" spans="1:13" x14ac:dyDescent="0.35">
      <c r="A43" s="56"/>
      <c r="B43" s="6" t="s">
        <v>4</v>
      </c>
      <c r="C43" s="48">
        <f>SUM(C44:C48)</f>
        <v>0</v>
      </c>
      <c r="D43" s="48">
        <f>SUM(D44:D48)</f>
        <v>335471.74</v>
      </c>
      <c r="E43" s="48">
        <f>SUM(E44:E48)</f>
        <v>3663528.26</v>
      </c>
      <c r="F43" s="48">
        <f>SUM(F44:F48)</f>
        <v>0</v>
      </c>
      <c r="G43" s="49">
        <f>SUM(G44:G48)</f>
        <v>28694000</v>
      </c>
      <c r="H43" s="50">
        <f>SUM(C43:G43)</f>
        <v>32693000</v>
      </c>
      <c r="I43" s="7"/>
      <c r="J43" s="57"/>
      <c r="M43" s="1"/>
    </row>
    <row r="44" spans="1:13" x14ac:dyDescent="0.35">
      <c r="A44" s="56"/>
      <c r="B44" s="8" t="s">
        <v>224</v>
      </c>
      <c r="C44" s="75"/>
      <c r="D44" s="76"/>
      <c r="E44" s="76"/>
      <c r="F44" s="76"/>
      <c r="G44" s="77">
        <v>22757000</v>
      </c>
      <c r="H44" s="9">
        <f>SUM(C44:G44)</f>
        <v>22757000</v>
      </c>
      <c r="I44" s="78" t="s">
        <v>216</v>
      </c>
      <c r="J44" s="57"/>
      <c r="M44" s="1"/>
    </row>
    <row r="45" spans="1:13" x14ac:dyDescent="0.35">
      <c r="A45" s="56"/>
      <c r="B45" s="123" t="s">
        <v>193</v>
      </c>
      <c r="C45" s="75"/>
      <c r="D45" s="76"/>
      <c r="E45" s="76"/>
      <c r="F45" s="76"/>
      <c r="G45" s="77"/>
      <c r="H45" s="9">
        <f>SUM(C45:G45)</f>
        <v>0</v>
      </c>
      <c r="I45" s="78"/>
      <c r="J45" s="57"/>
      <c r="M45" s="1"/>
    </row>
    <row r="46" spans="1:13" x14ac:dyDescent="0.35">
      <c r="A46" s="56"/>
      <c r="B46" s="123" t="s">
        <v>218</v>
      </c>
      <c r="C46" s="75"/>
      <c r="D46" s="76">
        <v>335471.74</v>
      </c>
      <c r="E46" s="76">
        <f>3999000-C46-D46</f>
        <v>3663528.26</v>
      </c>
      <c r="F46" s="76"/>
      <c r="G46" s="77"/>
      <c r="H46" s="9">
        <f t="shared" ref="H46:H48" si="2">SUM(C46:G46)</f>
        <v>3999000</v>
      </c>
      <c r="I46" s="78" t="s">
        <v>219</v>
      </c>
      <c r="J46" s="57"/>
      <c r="M46" s="1"/>
    </row>
    <row r="47" spans="1:13" x14ac:dyDescent="0.35">
      <c r="A47" s="56"/>
      <c r="B47" s="123" t="s">
        <v>218</v>
      </c>
      <c r="C47" s="75"/>
      <c r="D47" s="76"/>
      <c r="E47" s="76"/>
      <c r="F47" s="76"/>
      <c r="G47" s="77">
        <v>5937000</v>
      </c>
      <c r="H47" s="9">
        <f t="shared" si="2"/>
        <v>5937000</v>
      </c>
      <c r="I47" s="78" t="s">
        <v>217</v>
      </c>
      <c r="J47" s="57"/>
      <c r="M47" s="1"/>
    </row>
    <row r="48" spans="1:13" x14ac:dyDescent="0.35">
      <c r="A48" s="56"/>
      <c r="B48" s="122" t="s">
        <v>174</v>
      </c>
      <c r="C48" s="75"/>
      <c r="D48" s="76"/>
      <c r="E48" s="76"/>
      <c r="F48" s="76"/>
      <c r="G48" s="77"/>
      <c r="H48" s="9">
        <f t="shared" si="2"/>
        <v>0</v>
      </c>
      <c r="I48" s="78"/>
      <c r="J48" s="57"/>
      <c r="M48" s="1"/>
    </row>
    <row r="49" spans="1:13" s="1" customFormat="1" ht="15" thickBot="1" x14ac:dyDescent="0.4">
      <c r="A49" s="60"/>
      <c r="B49" s="10" t="s">
        <v>157</v>
      </c>
      <c r="C49" s="51">
        <f>C33+C38+C43</f>
        <v>931397</v>
      </c>
      <c r="D49" s="51">
        <f>D33+D38+D43</f>
        <v>1648629.34</v>
      </c>
      <c r="E49" s="51">
        <f>E33+E38+E43</f>
        <v>3675973.6599999997</v>
      </c>
      <c r="F49" s="51">
        <f>F33+F38+F43</f>
        <v>0</v>
      </c>
      <c r="G49" s="52">
        <f>G33+G38+G43</f>
        <v>28694000</v>
      </c>
      <c r="H49" s="53">
        <f>SUM(C49:G49)</f>
        <v>34950000</v>
      </c>
      <c r="I49" s="7"/>
      <c r="J49" s="61"/>
    </row>
    <row r="50" spans="1:13" s="1" customFormat="1" ht="9.9" customHeight="1" x14ac:dyDescent="0.35">
      <c r="A50" s="60"/>
      <c r="C50" s="79"/>
      <c r="D50" s="79"/>
      <c r="J50" s="61"/>
    </row>
    <row r="51" spans="1:13" s="1" customFormat="1" x14ac:dyDescent="0.35">
      <c r="A51" s="60"/>
      <c r="B51" s="149" t="s">
        <v>155</v>
      </c>
      <c r="C51" s="150"/>
      <c r="D51" s="150"/>
      <c r="E51" s="150"/>
      <c r="F51" s="150"/>
      <c r="G51" s="150"/>
      <c r="H51" s="150"/>
      <c r="I51" s="151"/>
      <c r="J51" s="61"/>
    </row>
    <row r="52" spans="1:13" x14ac:dyDescent="0.35">
      <c r="A52" s="56"/>
      <c r="B52" s="80" t="s">
        <v>69</v>
      </c>
      <c r="C52" s="170" t="s">
        <v>111</v>
      </c>
      <c r="D52" s="170"/>
      <c r="E52" s="169" t="s">
        <v>70</v>
      </c>
      <c r="F52" s="169"/>
      <c r="G52" s="143" t="s">
        <v>141</v>
      </c>
      <c r="H52" s="143"/>
      <c r="I52" s="16"/>
      <c r="J52" s="57"/>
      <c r="M52" s="1"/>
    </row>
    <row r="53" spans="1:13" x14ac:dyDescent="0.35">
      <c r="A53" s="56"/>
      <c r="B53" s="15" t="s">
        <v>225</v>
      </c>
      <c r="C53" s="171">
        <v>0</v>
      </c>
      <c r="D53" s="172"/>
      <c r="E53" t="s">
        <v>71</v>
      </c>
      <c r="G53" s="144" t="s">
        <v>138</v>
      </c>
      <c r="H53" s="144"/>
      <c r="I53" s="16"/>
      <c r="J53" s="57"/>
      <c r="M53" s="1"/>
    </row>
    <row r="54" spans="1:13" x14ac:dyDescent="0.35">
      <c r="A54" s="56"/>
      <c r="B54" s="18" t="s">
        <v>148</v>
      </c>
      <c r="C54" s="144" t="s">
        <v>55</v>
      </c>
      <c r="D54" s="144"/>
      <c r="E54" s="19" t="s">
        <v>72</v>
      </c>
      <c r="F54" s="19"/>
      <c r="G54" s="144" t="s">
        <v>138</v>
      </c>
      <c r="H54" s="144"/>
      <c r="I54" s="20"/>
      <c r="J54" s="57"/>
      <c r="M54" s="1"/>
    </row>
    <row r="55" spans="1:13" ht="9.9" customHeight="1" x14ac:dyDescent="0.35">
      <c r="A55" s="56"/>
      <c r="J55" s="57"/>
      <c r="M55" s="1"/>
    </row>
    <row r="56" spans="1:13" x14ac:dyDescent="0.35">
      <c r="A56" s="56"/>
      <c r="B56" s="149" t="s">
        <v>68</v>
      </c>
      <c r="C56" s="150"/>
      <c r="D56" s="150"/>
      <c r="E56" s="150"/>
      <c r="F56" s="150"/>
      <c r="G56" s="150"/>
      <c r="H56" s="150"/>
      <c r="I56" s="151"/>
      <c r="J56" s="57"/>
      <c r="M56" s="1"/>
    </row>
    <row r="57" spans="1:13" ht="75" customHeight="1" x14ac:dyDescent="0.35">
      <c r="A57" s="56"/>
      <c r="B57" s="145" t="s">
        <v>176</v>
      </c>
      <c r="C57" s="145"/>
      <c r="D57" s="145"/>
      <c r="E57" s="74" t="s">
        <v>191</v>
      </c>
      <c r="F57" s="74" t="s">
        <v>192</v>
      </c>
      <c r="G57" s="74" t="str">
        <f>IF(FCOR=TRUE, "Actuals at Final Completion", "Actuals to Date")</f>
        <v>Actuals to Date</v>
      </c>
      <c r="H57" s="111" t="s">
        <v>195</v>
      </c>
      <c r="I57" s="11" t="s">
        <v>67</v>
      </c>
      <c r="J57" s="57"/>
      <c r="M57" s="1"/>
    </row>
    <row r="58" spans="1:13" x14ac:dyDescent="0.35">
      <c r="A58" s="56"/>
      <c r="B58" s="12" t="s">
        <v>41</v>
      </c>
      <c r="C58" s="13"/>
      <c r="D58" s="14"/>
      <c r="E58" s="81">
        <v>43200</v>
      </c>
      <c r="F58" s="81">
        <v>39366</v>
      </c>
      <c r="G58" s="82"/>
      <c r="H58" s="112">
        <f>IF($H$57=Lists!$D$8, IFERROR(F58-E58, ""), IF($H$57=Lists!$D$9, IFERROR(G58-E58, ""), IFERROR(G58-F58, "")))</f>
        <v>-39366</v>
      </c>
      <c r="I58" s="83"/>
      <c r="J58" s="57"/>
      <c r="M58" s="1"/>
    </row>
    <row r="59" spans="1:13" x14ac:dyDescent="0.35">
      <c r="A59" s="56"/>
      <c r="B59" s="15" t="s">
        <v>42</v>
      </c>
      <c r="D59" s="16"/>
      <c r="E59" s="81">
        <v>32180</v>
      </c>
      <c r="F59" s="81">
        <v>30350</v>
      </c>
      <c r="G59" s="82"/>
      <c r="H59" s="112">
        <f>IF($H$57=Lists!$D$8, IFERROR(F59-E59, ""), IF($H$57=Lists!$D$9, IFERROR(G59-E59, ""), IFERROR(G59-F59, "")))</f>
        <v>-30350</v>
      </c>
      <c r="I59" s="83"/>
      <c r="J59" s="57"/>
      <c r="M59" s="1"/>
    </row>
    <row r="60" spans="1:13" x14ac:dyDescent="0.35">
      <c r="A60" s="56"/>
      <c r="B60" s="15" t="s">
        <v>43</v>
      </c>
      <c r="D60" s="16"/>
      <c r="E60" s="17">
        <f>IFERROR(E59/E58, "")</f>
        <v>0.74490740740740746</v>
      </c>
      <c r="F60" s="17">
        <f t="shared" ref="F60:G60" si="3">IFERROR(F59/F58, "")</f>
        <v>0.77096987247878879</v>
      </c>
      <c r="G60" s="17" t="str">
        <f t="shared" si="3"/>
        <v/>
      </c>
      <c r="H60" s="113" t="str">
        <f t="shared" ref="H60" si="4">IFERROR(G60-F60, "")</f>
        <v/>
      </c>
      <c r="I60" s="84"/>
      <c r="J60" s="57"/>
      <c r="M60" s="1"/>
    </row>
    <row r="61" spans="1:13" x14ac:dyDescent="0.35">
      <c r="A61" s="56"/>
      <c r="B61" s="15" t="s">
        <v>10</v>
      </c>
      <c r="D61" s="16"/>
      <c r="E61" s="81"/>
      <c r="F61" s="81"/>
      <c r="G61" s="82"/>
      <c r="H61" s="114">
        <f>IF($H$57=Lists!$D$8, IFERROR(F61-E61, ""), IF($H$57=Lists!$D$9, IFERROR(G61-E61, ""), IFERROR(G61-F61, "")))</f>
        <v>0</v>
      </c>
      <c r="I61" s="83"/>
      <c r="J61" s="57"/>
      <c r="M61" s="1"/>
    </row>
    <row r="62" spans="1:13" x14ac:dyDescent="0.35">
      <c r="A62" s="56"/>
      <c r="B62" s="18" t="s">
        <v>39</v>
      </c>
      <c r="C62" s="19"/>
      <c r="D62" s="20"/>
      <c r="E62" s="82">
        <v>26730</v>
      </c>
      <c r="F62" s="82">
        <v>26730</v>
      </c>
      <c r="G62" s="82"/>
      <c r="H62" s="114">
        <f>IF($H$57=Lists!$D$8, IFERROR(F62-E62, ""), IF($H$57=Lists!$D$9, IFERROR(G62-E62, ""), IFERROR(G62-F62, "")))</f>
        <v>-26730</v>
      </c>
      <c r="I62" s="85"/>
      <c r="J62" s="57"/>
      <c r="M62" s="1"/>
    </row>
    <row r="63" spans="1:13" x14ac:dyDescent="0.35">
      <c r="A63" s="56"/>
      <c r="B63" s="15" t="s">
        <v>19</v>
      </c>
      <c r="E63" s="21">
        <f>IFERROR(E92/E58, "")</f>
        <v>556.00657407407402</v>
      </c>
      <c r="F63" s="21">
        <f>IFERROR(F92/F58, "")</f>
        <v>750.6264543006655</v>
      </c>
      <c r="G63" s="21" t="str">
        <f>IFERROR(G92/G58, "")</f>
        <v/>
      </c>
      <c r="H63" s="115" t="str">
        <f>IF($H$57=Lists!$D$8, IFERROR(F63-E63, ""), IF($H$57=Lists!$D$9, IFERROR(G63-E63, ""), IFERROR(G63-F63, "")))</f>
        <v/>
      </c>
      <c r="I63" s="86"/>
      <c r="J63" s="57"/>
      <c r="K63" s="87"/>
    </row>
    <row r="64" spans="1:13" x14ac:dyDescent="0.35">
      <c r="A64" s="56"/>
      <c r="B64" s="18" t="s">
        <v>162</v>
      </c>
      <c r="C64" s="19"/>
      <c r="D64" s="20"/>
      <c r="E64" s="22">
        <f>IFERROR(E98/E58, "")</f>
        <v>635.29206018518516</v>
      </c>
      <c r="F64" s="22">
        <f>IFERROR(F98/F58, "")</f>
        <v>857.81791393588378</v>
      </c>
      <c r="G64" s="22" t="str">
        <f>IFERROR(G98/G58, "")</f>
        <v/>
      </c>
      <c r="H64" s="115" t="str">
        <f>IF($H$57=Lists!$D$8, IFERROR(F64-E64, ""), IF($H$57=Lists!$D$9, IFERROR(G64-E64, ""), IFERROR(G64-F64, "")))</f>
        <v/>
      </c>
      <c r="I64" s="88"/>
      <c r="J64" s="57"/>
      <c r="K64" s="87"/>
    </row>
    <row r="65" spans="1:10" x14ac:dyDescent="0.35">
      <c r="A65" s="56"/>
      <c r="B65" s="146" t="s">
        <v>5</v>
      </c>
      <c r="C65" s="147"/>
      <c r="D65" s="147"/>
      <c r="E65" s="147"/>
      <c r="F65" s="147"/>
      <c r="G65" s="147"/>
      <c r="H65" s="147"/>
      <c r="I65" s="148"/>
      <c r="J65" s="57"/>
    </row>
    <row r="66" spans="1:10" x14ac:dyDescent="0.35">
      <c r="A66" s="56"/>
      <c r="B66" s="12" t="s">
        <v>6</v>
      </c>
      <c r="C66" s="13"/>
      <c r="D66" s="14"/>
      <c r="E66" s="128">
        <v>44652</v>
      </c>
      <c r="F66" s="128">
        <v>44652</v>
      </c>
      <c r="G66" s="129">
        <v>44774</v>
      </c>
      <c r="H66" s="112" t="str">
        <f>IF(SUM(E66:G66)=0, "", IF($H$57=Lists!$D$8, IFERROR(MROUND(CONVERT(F66-E66,"day","yr")*12, 0.5)&amp;" mo.", ""), IF($H$57=Lists!$D$9, IFERROR(MROUND(CONVERT(G66-E66,"day","yr")*12, 0.5)&amp;" mo.", ""), IFERROR(MROUND(CONVERT(G66-F66,"day","yr")*12, 0.5)&amp;" mo.", ""))))</f>
        <v>4 mo.</v>
      </c>
      <c r="I66" s="83"/>
      <c r="J66" s="57"/>
    </row>
    <row r="67" spans="1:10" x14ac:dyDescent="0.35">
      <c r="A67" s="56"/>
      <c r="B67" s="15" t="s">
        <v>7</v>
      </c>
      <c r="D67" s="16"/>
      <c r="E67" s="128">
        <v>44743</v>
      </c>
      <c r="F67" s="128">
        <v>44743</v>
      </c>
      <c r="G67" s="129">
        <v>45137</v>
      </c>
      <c r="H67" s="112" t="str">
        <f>IF(SUM(E67:G67)=0, "", IF($H$57=Lists!$D$8, IFERROR(MROUND(CONVERT(F67-E67,"day","yr")*12, 0.5)&amp;" mo.", ""), IF($H$57=Lists!$D$9, IFERROR(MROUND(CONVERT(G67-E67,"day","yr")*12, 0.5)&amp;" mo.", ""), IFERROR(MROUND(CONVERT(G67-F67,"day","yr")*12, 0.5)&amp;" mo.", ""))))</f>
        <v>13 mo.</v>
      </c>
      <c r="I67" s="83"/>
      <c r="J67" s="57"/>
    </row>
    <row r="68" spans="1:10" x14ac:dyDescent="0.35">
      <c r="A68" s="56"/>
      <c r="B68" s="15" t="s">
        <v>163</v>
      </c>
      <c r="D68" s="16"/>
      <c r="E68" s="128"/>
      <c r="F68" s="128"/>
      <c r="G68" s="129"/>
      <c r="H68" s="112" t="str">
        <f>IF(SUM(E68:G68)=0, "", IF($H$57=Lists!$D$8, IFERROR(MROUND(CONVERT(F68-E68,"day","yr")*12, 0.5)&amp;" mo.", ""), IF($H$57=Lists!$D$9, IFERROR(MROUND(CONVERT(G68-E68,"day","yr")*12, 0.5)&amp;" mo.", ""), IFERROR(MROUND(CONVERT(G68-F68,"day","yr")*12, 0.5)&amp;" mo.", ""))))</f>
        <v/>
      </c>
      <c r="I68" s="83"/>
      <c r="J68" s="57"/>
    </row>
    <row r="69" spans="1:10" x14ac:dyDescent="0.35">
      <c r="A69" s="56"/>
      <c r="B69" s="15" t="s">
        <v>66</v>
      </c>
      <c r="D69" s="16"/>
      <c r="E69" s="128">
        <v>45292</v>
      </c>
      <c r="F69" s="128">
        <v>46023</v>
      </c>
      <c r="G69" s="129"/>
      <c r="H69" s="112" t="str">
        <f>IF(SUM(E69:G69)=0, "", IF($H$57=Lists!$D$8, IFERROR(MROUND(CONVERT(F69-E69,"day","yr")*12, 0.5)&amp;" mo.", ""), IF($H$57=Lists!$D$9, IFERROR(MROUND(CONVERT(G69-E69,"day","yr")*12, 0.5)&amp;" mo.", ""), IFERROR(MROUND(CONVERT(G69-F69,"day","yr")*12, 0.5)&amp;" mo.", ""))))</f>
        <v/>
      </c>
      <c r="I69" s="83"/>
      <c r="J69" s="57"/>
    </row>
    <row r="70" spans="1:10" x14ac:dyDescent="0.35">
      <c r="A70" s="56"/>
      <c r="B70" s="15" t="s">
        <v>8</v>
      </c>
      <c r="D70" s="16"/>
      <c r="E70" s="128">
        <v>45839</v>
      </c>
      <c r="F70" s="128">
        <v>46387</v>
      </c>
      <c r="G70" s="129"/>
      <c r="H70" s="112" t="str">
        <f>IF(SUM(E70:G70)=0, "", IF($H$57=Lists!$D$8, IFERROR(MROUND(CONVERT(F70-E70,"day","yr")*12, 0.5)&amp;" mo.", ""), IF($H$57=Lists!$D$9, IFERROR(MROUND(CONVERT(G70-E70,"day","yr")*12, 0.5)&amp;" mo.", ""), IFERROR(MROUND(CONVERT(G70-F70,"day","yr")*12, 0.5)&amp;" mo.", ""))))</f>
        <v/>
      </c>
      <c r="I70" s="83"/>
      <c r="J70" s="57"/>
    </row>
    <row r="71" spans="1:10" x14ac:dyDescent="0.35">
      <c r="A71" s="56"/>
      <c r="B71" s="18" t="s">
        <v>9</v>
      </c>
      <c r="C71" s="19"/>
      <c r="D71" s="20"/>
      <c r="E71" s="128"/>
      <c r="F71" s="128">
        <v>46447</v>
      </c>
      <c r="G71" s="129"/>
      <c r="H71" s="112" t="str">
        <f>IF(SUM(E71:G71)=0, "", IF($H$57=Lists!$D$8, IFERROR(MROUND(CONVERT(F71-E71,"day","yr")*12, 0.5)&amp;" mo.", ""), IF($H$57=Lists!$D$9, IFERROR(MROUND(CONVERT(G71-E71,"day","yr")*12, 0.5)&amp;" mo.", ""), IFERROR(MROUND(CONVERT(G71-F71,"day","yr")*12, 0.5)&amp;" mo.", ""))))</f>
        <v/>
      </c>
      <c r="I71" s="83"/>
      <c r="J71" s="57"/>
    </row>
    <row r="72" spans="1:10" ht="9.9" customHeight="1" thickBot="1" x14ac:dyDescent="0.4">
      <c r="A72" s="89"/>
      <c r="B72" s="23"/>
      <c r="C72" s="23"/>
      <c r="D72" s="23"/>
      <c r="E72" s="24"/>
      <c r="F72" s="24"/>
      <c r="G72" s="24"/>
      <c r="H72" s="25"/>
      <c r="I72" s="90"/>
      <c r="J72" s="91"/>
    </row>
    <row r="73" spans="1:10" s="69" customFormat="1" ht="27" customHeight="1" thickTop="1" thickBot="1" x14ac:dyDescent="0.4">
      <c r="A73" s="155" t="s">
        <v>152</v>
      </c>
      <c r="B73" s="156"/>
      <c r="C73" s="156"/>
      <c r="D73" s="156"/>
      <c r="E73" s="156"/>
      <c r="F73" s="156"/>
      <c r="G73" s="156"/>
      <c r="H73" s="156"/>
      <c r="I73" s="156"/>
      <c r="J73" s="157"/>
    </row>
    <row r="74" spans="1:10" ht="9.9" customHeight="1" thickTop="1" x14ac:dyDescent="0.35">
      <c r="A74" s="56"/>
      <c r="B74" s="33"/>
      <c r="C74" s="33"/>
      <c r="D74" s="33"/>
      <c r="E74" s="26"/>
      <c r="F74" s="26"/>
      <c r="G74" s="26"/>
      <c r="H74" s="27"/>
      <c r="I74" s="92"/>
      <c r="J74" s="57"/>
    </row>
    <row r="75" spans="1:10" ht="75" customHeight="1" x14ac:dyDescent="0.35">
      <c r="A75" s="56"/>
      <c r="B75" s="145" t="s">
        <v>176</v>
      </c>
      <c r="C75" s="145"/>
      <c r="D75" s="145"/>
      <c r="E75" s="74" t="s">
        <v>196</v>
      </c>
      <c r="F75" s="74" t="s">
        <v>197</v>
      </c>
      <c r="G75" s="74" t="str">
        <f>IF(FCOR=TRUE, "Actual Cost Data at Final Completion", "Actual Costs to Date")</f>
        <v>Actual Costs to Date</v>
      </c>
      <c r="H75" s="74" t="str">
        <f>H57</f>
        <v>Estimate as Currently Funded to Actuals Variance</v>
      </c>
      <c r="I75" s="11" t="s">
        <v>67</v>
      </c>
      <c r="J75" s="57"/>
    </row>
    <row r="76" spans="1:10" x14ac:dyDescent="0.35">
      <c r="A76" s="56"/>
      <c r="B76" s="149" t="s">
        <v>11</v>
      </c>
      <c r="C76" s="150"/>
      <c r="D76" s="150"/>
      <c r="E76" s="150"/>
      <c r="F76" s="150"/>
      <c r="G76" s="150"/>
      <c r="H76" s="150"/>
      <c r="I76" s="151"/>
      <c r="J76" s="57"/>
    </row>
    <row r="77" spans="1:10" x14ac:dyDescent="0.35">
      <c r="A77" s="56"/>
      <c r="B77" s="166" t="s">
        <v>50</v>
      </c>
      <c r="C77" s="167"/>
      <c r="D77" s="168"/>
      <c r="E77" s="93"/>
      <c r="F77" s="93"/>
      <c r="G77" s="93"/>
      <c r="H77" s="116">
        <f>IF($H$57=Lists!$D$8, IFERROR(F77-E77, ""), IF($H$57=Lists!$D$9, IFERROR(G77-E77, ""), IFERROR(G77-F77, "")))</f>
        <v>0</v>
      </c>
      <c r="I77" s="83"/>
      <c r="J77" s="57"/>
    </row>
    <row r="78" spans="1:10" ht="9.9" customHeight="1" x14ac:dyDescent="0.35">
      <c r="A78" s="56"/>
      <c r="B78" s="28"/>
      <c r="C78" s="28"/>
      <c r="D78" s="28"/>
      <c r="E78" s="29"/>
      <c r="F78" s="29"/>
      <c r="G78" s="29"/>
      <c r="H78" s="30"/>
      <c r="I78" s="94"/>
      <c r="J78" s="57"/>
    </row>
    <row r="79" spans="1:10" x14ac:dyDescent="0.35">
      <c r="A79" s="56"/>
      <c r="B79" s="149" t="s">
        <v>12</v>
      </c>
      <c r="C79" s="150"/>
      <c r="D79" s="150"/>
      <c r="E79" s="150"/>
      <c r="F79" s="150"/>
      <c r="G79" s="150"/>
      <c r="H79" s="150"/>
      <c r="I79" s="151"/>
      <c r="J79" s="57"/>
    </row>
    <row r="80" spans="1:10" x14ac:dyDescent="0.35">
      <c r="A80" s="56"/>
      <c r="B80" s="12" t="s">
        <v>44</v>
      </c>
      <c r="C80" s="13"/>
      <c r="D80" s="14"/>
      <c r="E80" s="95">
        <v>206717</v>
      </c>
      <c r="F80" s="95">
        <v>206778</v>
      </c>
      <c r="G80" s="96">
        <v>204736.07</v>
      </c>
      <c r="H80" s="31">
        <f>IF($H$57=Lists!$D$8, IFERROR(F80-E80, ""), IF($H$57=Lists!$D$9, IFERROR(G80-E80, ""), IFERROR(G80-F80, "")))</f>
        <v>-2041.929999999993</v>
      </c>
      <c r="I80" s="83"/>
      <c r="J80" s="57"/>
    </row>
    <row r="81" spans="1:10" x14ac:dyDescent="0.35">
      <c r="A81" s="56"/>
      <c r="B81" s="15" t="s">
        <v>164</v>
      </c>
      <c r="D81" s="16"/>
      <c r="E81" s="95">
        <v>1392091</v>
      </c>
      <c r="F81" s="95">
        <v>1397339</v>
      </c>
      <c r="G81" s="96">
        <v>1044205.6</v>
      </c>
      <c r="H81" s="31">
        <f>IF($H$57=Lists!$D$8, IFERROR(F81-E81, ""), IF($H$57=Lists!$D$9, IFERROR(G81-E81, ""), IFERROR(G81-F81, "")))</f>
        <v>-353133.4</v>
      </c>
      <c r="I81" s="83"/>
      <c r="J81" s="57"/>
    </row>
    <row r="82" spans="1:10" x14ac:dyDescent="0.35">
      <c r="A82" s="56"/>
      <c r="B82" s="15" t="s">
        <v>166</v>
      </c>
      <c r="D82" s="16"/>
      <c r="E82" s="95">
        <v>1337196</v>
      </c>
      <c r="F82" s="95">
        <v>1315415</v>
      </c>
      <c r="G82" s="96">
        <v>1184738.3</v>
      </c>
      <c r="H82" s="31">
        <f>IF($H$57=Lists!$D$8, IFERROR(F82-E82, ""), IF($H$57=Lists!$D$9, IFERROR(G82-E82, ""), IFERROR(G82-F82, "")))</f>
        <v>-130676.69999999995</v>
      </c>
      <c r="I82" s="83"/>
      <c r="J82" s="57"/>
    </row>
    <row r="83" spans="1:10" x14ac:dyDescent="0.35">
      <c r="A83" s="56"/>
      <c r="B83" s="15" t="s">
        <v>165</v>
      </c>
      <c r="D83" s="16"/>
      <c r="E83" s="95">
        <f>520512*1.0628</f>
        <v>553200.15359999996</v>
      </c>
      <c r="F83" s="95">
        <v>658819</v>
      </c>
      <c r="G83" s="95">
        <v>0</v>
      </c>
      <c r="H83" s="31">
        <f>IF($H$57=Lists!$D$8, IFERROR(F83-E83, ""), IF($H$57=Lists!$D$9, IFERROR(G83-E83, ""), IFERROR(G83-F83, "")))</f>
        <v>-658819</v>
      </c>
      <c r="I83" s="131"/>
      <c r="J83" s="57"/>
    </row>
    <row r="84" spans="1:10" x14ac:dyDescent="0.35">
      <c r="A84" s="56"/>
      <c r="B84" s="15" t="s">
        <v>167</v>
      </c>
      <c r="D84" s="16"/>
      <c r="E84" s="95">
        <f>1037269-553200</f>
        <v>484069</v>
      </c>
      <c r="F84" s="95">
        <v>1181171</v>
      </c>
      <c r="G84" s="95">
        <v>0</v>
      </c>
      <c r="H84" s="32">
        <f>IF($H$57=Lists!$D$8, IFERROR(F84-E84, ""), IF($H$57=Lists!$D$9, IFERROR(G84-E84, ""), IFERROR(G84-F84, "")))</f>
        <v>-1181171</v>
      </c>
      <c r="I84" s="83"/>
      <c r="J84" s="57"/>
    </row>
    <row r="85" spans="1:10" x14ac:dyDescent="0.35">
      <c r="A85" s="56"/>
      <c r="B85" s="15" t="s">
        <v>13</v>
      </c>
      <c r="D85" s="16"/>
      <c r="E85" s="95">
        <v>204273</v>
      </c>
      <c r="F85" s="95">
        <v>249363</v>
      </c>
      <c r="G85" s="96">
        <v>0</v>
      </c>
      <c r="H85" s="31">
        <f>IF($H$57=Lists!$D$8, IFERROR(F85-E85, ""), IF($H$57=Lists!$D$9, IFERROR(G85-E85, ""), IFERROR(G85-F85, "")))</f>
        <v>-249363</v>
      </c>
      <c r="I85" s="130"/>
      <c r="J85" s="57"/>
    </row>
    <row r="86" spans="1:10" x14ac:dyDescent="0.35">
      <c r="A86" s="56"/>
      <c r="B86" s="207" t="s">
        <v>14</v>
      </c>
      <c r="C86" s="208"/>
      <c r="D86" s="209"/>
      <c r="E86" s="34">
        <f>SUM(E80:E85)</f>
        <v>4177546.1535999998</v>
      </c>
      <c r="F86" s="34">
        <f>SUM(F80:F85)</f>
        <v>5008885</v>
      </c>
      <c r="G86" s="34">
        <f>SUM(G80:G85)</f>
        <v>2433679.9699999997</v>
      </c>
      <c r="H86" s="35">
        <f>IF($H$57=Lists!$D$8, IFERROR(F86-E86, ""), IF($H$57=Lists!$D$9, IFERROR(G86-E86, ""), IFERROR(G86-F86, "")))</f>
        <v>-2575205.0300000003</v>
      </c>
      <c r="I86" s="98"/>
      <c r="J86" s="57"/>
    </row>
    <row r="87" spans="1:10" ht="9.9" customHeight="1" x14ac:dyDescent="0.35">
      <c r="A87" s="56"/>
      <c r="J87" s="57"/>
    </row>
    <row r="88" spans="1:10" x14ac:dyDescent="0.35">
      <c r="A88" s="56"/>
      <c r="B88" s="149" t="s">
        <v>15</v>
      </c>
      <c r="C88" s="150"/>
      <c r="D88" s="150"/>
      <c r="E88" s="150"/>
      <c r="F88" s="150"/>
      <c r="G88" s="150"/>
      <c r="H88" s="150"/>
      <c r="I88" s="151"/>
      <c r="J88" s="57"/>
    </row>
    <row r="89" spans="1:10" ht="14.4" customHeight="1" x14ac:dyDescent="0.35">
      <c r="A89" s="56"/>
      <c r="B89" s="12" t="s">
        <v>45</v>
      </c>
      <c r="C89" s="13"/>
      <c r="D89" s="14"/>
      <c r="E89" s="95">
        <v>4909517</v>
      </c>
      <c r="F89" s="95">
        <v>5794386</v>
      </c>
      <c r="G89" s="96"/>
      <c r="H89" s="36">
        <f>IF($H$57=Lists!$D$8, IFERROR(F89-E89, ""), IF($H$57=Lists!$D$9, IFERROR(G89-E89, ""), IFERROR(G89-F89, "")))</f>
        <v>-5794386</v>
      </c>
      <c r="I89" s="83"/>
      <c r="J89" s="57"/>
    </row>
    <row r="90" spans="1:10" x14ac:dyDescent="0.35">
      <c r="A90" s="56"/>
      <c r="B90" s="15" t="s">
        <v>46</v>
      </c>
      <c r="D90" s="16"/>
      <c r="E90" s="95"/>
      <c r="F90" s="95">
        <v>0</v>
      </c>
      <c r="G90" s="96"/>
      <c r="H90" s="36">
        <f>IF($H$57=Lists!$D$8, IFERROR(F90-E90, ""), IF($H$57=Lists!$D$9, IFERROR(G90-E90, ""), IFERROR(G90-F90, "")))</f>
        <v>0</v>
      </c>
      <c r="I90" s="97"/>
      <c r="J90" s="57"/>
    </row>
    <row r="91" spans="1:10" x14ac:dyDescent="0.35">
      <c r="A91" s="56"/>
      <c r="B91" s="15" t="s">
        <v>47</v>
      </c>
      <c r="D91" s="16"/>
      <c r="E91" s="95">
        <v>19109967</v>
      </c>
      <c r="F91" s="95">
        <v>23754775</v>
      </c>
      <c r="G91" s="95"/>
      <c r="H91" s="37">
        <f>IF($H$57=Lists!$D$8, IFERROR(F91-E91, ""), IF($H$57=Lists!$D$9, IFERROR(G91-E91, ""), IFERROR(G91-F91, "")))</f>
        <v>-23754775</v>
      </c>
      <c r="I91" s="97"/>
      <c r="J91" s="57"/>
    </row>
    <row r="92" spans="1:10" x14ac:dyDescent="0.35">
      <c r="A92" s="56"/>
      <c r="B92" s="204" t="s">
        <v>51</v>
      </c>
      <c r="C92" s="205"/>
      <c r="D92" s="206"/>
      <c r="E92" s="38">
        <f>SUM(E89:E91)</f>
        <v>24019484</v>
      </c>
      <c r="F92" s="38">
        <f t="shared" ref="F92:G92" si="5">SUM(F89:F91)</f>
        <v>29549161</v>
      </c>
      <c r="G92" s="38">
        <f t="shared" si="5"/>
        <v>0</v>
      </c>
      <c r="H92" s="36">
        <f>IF($H$57=Lists!$D$8, IFERROR(F92-E92, ""), IF($H$57=Lists!$D$9, IFERROR(G92-E92, ""), IFERROR(G92-F92, "")))</f>
        <v>-29549161</v>
      </c>
      <c r="I92" s="98"/>
      <c r="J92" s="57"/>
    </row>
    <row r="93" spans="1:10" x14ac:dyDescent="0.35">
      <c r="A93" s="56"/>
      <c r="B93" s="15" t="s">
        <v>48</v>
      </c>
      <c r="D93" s="16"/>
      <c r="E93" s="95">
        <v>1205347</v>
      </c>
      <c r="F93" s="95">
        <v>1488333</v>
      </c>
      <c r="G93" s="96"/>
      <c r="H93" s="36">
        <f>IF($H$57=Lists!$D$8, IFERROR(F93-E93, ""), IF($H$57=Lists!$D$9, IFERROR(G93-E93, ""), IFERROR(G93-F93, "")))</f>
        <v>-1488333</v>
      </c>
      <c r="I93" s="97"/>
      <c r="J93" s="57"/>
    </row>
    <row r="94" spans="1:10" x14ac:dyDescent="0.35">
      <c r="A94" s="56"/>
      <c r="B94" s="15" t="s">
        <v>49</v>
      </c>
      <c r="D94" s="16"/>
      <c r="E94" s="95"/>
      <c r="F94" s="95"/>
      <c r="G94" s="95"/>
      <c r="H94" s="36">
        <f>IF($H$57=Lists!$D$8, IFERROR(F94-E94, ""), IF($H$57=Lists!$D$9, IFERROR(G94-E94, ""), IFERROR(G94-F94, "")))</f>
        <v>0</v>
      </c>
      <c r="I94" s="97"/>
      <c r="J94" s="57"/>
    </row>
    <row r="95" spans="1:10" x14ac:dyDescent="0.35">
      <c r="A95" s="56"/>
      <c r="B95" s="15" t="s">
        <v>40</v>
      </c>
      <c r="D95" s="16"/>
      <c r="E95" s="95">
        <v>2219786</v>
      </c>
      <c r="F95" s="95">
        <v>2731366</v>
      </c>
      <c r="G95" s="95"/>
      <c r="H95" s="36">
        <f>IF($H$57=Lists!$D$8, IFERROR(F95-E95, ""), IF($H$57=Lists!$D$9, IFERROR(G95-E95, ""), IFERROR(G95-F95, "")))</f>
        <v>-2731366</v>
      </c>
      <c r="I95" s="97"/>
      <c r="J95" s="57"/>
    </row>
    <row r="96" spans="1:10" x14ac:dyDescent="0.35">
      <c r="A96" s="56"/>
      <c r="B96" s="15" t="str">
        <f>IF(C54=Lists!J3, "GCCM Costs", IF(C54=Lists!J4, "Design-Build Costs", ""))</f>
        <v/>
      </c>
      <c r="D96" s="16"/>
      <c r="E96" s="95"/>
      <c r="F96" s="95"/>
      <c r="G96" s="95"/>
      <c r="H96" s="36">
        <f>IF($H$57=Lists!$D$8, IFERROR(F96-E96, ""), IF($H$57=Lists!$D$9, IFERROR(G96-E96, ""), IFERROR(G96-F96, "")))</f>
        <v>0</v>
      </c>
      <c r="I96" s="97"/>
      <c r="J96" s="57"/>
    </row>
    <row r="97" spans="1:10" x14ac:dyDescent="0.35">
      <c r="A97" s="56"/>
      <c r="B97" s="15" t="str">
        <f>IF(C54=Lists!J3, "GCCM Risk Contingency", "")</f>
        <v/>
      </c>
      <c r="D97" s="16"/>
      <c r="E97" s="95"/>
      <c r="F97" s="95"/>
      <c r="G97" s="95"/>
      <c r="H97" s="36">
        <f>IF($H$57=Lists!$D$8, IFERROR(F97-E97, ""), IF($H$57=Lists!$D$9, IFERROR(G97-E97, ""), IFERROR(G97-F97, "")))</f>
        <v>0</v>
      </c>
      <c r="I97" s="97"/>
      <c r="J97" s="57"/>
    </row>
    <row r="98" spans="1:10" x14ac:dyDescent="0.35">
      <c r="A98" s="56"/>
      <c r="B98" s="207" t="s">
        <v>52</v>
      </c>
      <c r="C98" s="208"/>
      <c r="D98" s="209"/>
      <c r="E98" s="38">
        <f>SUM(E92:E97)</f>
        <v>27444617</v>
      </c>
      <c r="F98" s="38">
        <f t="shared" ref="F98:G98" si="6">SUM(F92:F97)</f>
        <v>33768860</v>
      </c>
      <c r="G98" s="38">
        <f t="shared" si="6"/>
        <v>0</v>
      </c>
      <c r="H98" s="39">
        <f>IF($H$57=Lists!$D$8, IFERROR(F98-E98, ""), IF($H$57=Lists!$D$9, IFERROR(G98-E98, ""), IFERROR(G98-F98, "")))</f>
        <v>-33768860</v>
      </c>
      <c r="I98" s="84"/>
      <c r="J98" s="57"/>
    </row>
    <row r="99" spans="1:10" ht="9.9" customHeight="1" x14ac:dyDescent="0.35">
      <c r="A99" s="56"/>
      <c r="J99" s="57"/>
    </row>
    <row r="100" spans="1:10" x14ac:dyDescent="0.35">
      <c r="A100" s="56"/>
      <c r="B100" s="149" t="s">
        <v>16</v>
      </c>
      <c r="C100" s="150"/>
      <c r="D100" s="150"/>
      <c r="E100" s="150"/>
      <c r="F100" s="150"/>
      <c r="G100" s="150"/>
      <c r="H100" s="150"/>
      <c r="I100" s="151"/>
      <c r="J100" s="57"/>
    </row>
    <row r="101" spans="1:10" x14ac:dyDescent="0.35">
      <c r="A101" s="56"/>
      <c r="B101" s="40" t="s">
        <v>17</v>
      </c>
      <c r="D101" s="16"/>
      <c r="E101" s="99">
        <v>1678894</v>
      </c>
      <c r="F101" s="99">
        <v>2860889</v>
      </c>
      <c r="G101" s="100"/>
      <c r="H101" s="41">
        <f>IF($H$57=Lists!$D$8, IFERROR(F101-E101, ""), IF($H$57=Lists!$D$9, IFERROR(G101-E101, ""), IFERROR(G101-F101, "")))</f>
        <v>-2860889</v>
      </c>
      <c r="I101" s="101"/>
      <c r="J101" s="102"/>
    </row>
    <row r="102" spans="1:10" x14ac:dyDescent="0.35">
      <c r="A102" s="56"/>
      <c r="B102" s="40" t="s">
        <v>18</v>
      </c>
      <c r="D102" s="16"/>
      <c r="E102" s="99">
        <v>125126</v>
      </c>
      <c r="F102" s="99">
        <v>197172</v>
      </c>
      <c r="G102" s="100">
        <v>0</v>
      </c>
      <c r="H102" s="41">
        <f>IF($H$57=Lists!$D$8, IFERROR(F102-E102, ""), IF($H$57=Lists!$D$9, IFERROR(G102-E102, ""), IFERROR(G102-F102, "")))</f>
        <v>-197172</v>
      </c>
      <c r="I102" s="101"/>
      <c r="J102" s="102"/>
    </row>
    <row r="103" spans="1:10" x14ac:dyDescent="0.35">
      <c r="A103" s="56"/>
      <c r="B103" s="40" t="s">
        <v>53</v>
      </c>
      <c r="D103" s="16"/>
      <c r="E103" s="95">
        <v>386764</v>
      </c>
      <c r="F103" s="95">
        <v>395513</v>
      </c>
      <c r="G103" s="96"/>
      <c r="H103" s="42">
        <f>IF($H$57=Lists!$D$8, IFERROR(F103-E103, ""), IF($H$57=Lists!$D$9, IFERROR(G103-E103, ""), IFERROR(G103-F103, "")))</f>
        <v>-395513</v>
      </c>
      <c r="I103" s="83"/>
      <c r="J103" s="57"/>
    </row>
    <row r="104" spans="1:10" x14ac:dyDescent="0.35">
      <c r="A104" s="56"/>
      <c r="B104" s="40" t="s">
        <v>147</v>
      </c>
      <c r="D104" s="16"/>
      <c r="E104" s="95">
        <v>1137437</v>
      </c>
      <c r="F104" s="95">
        <v>1399235</v>
      </c>
      <c r="G104" s="103"/>
      <c r="H104" s="43">
        <f>IF($H$57=Lists!$D$8, IFERROR(F104-E104, ""), IF($H$57=Lists!$D$9, IFERROR(G104-E104, ""), IFERROR(G104-F104, "")))</f>
        <v>-1399235</v>
      </c>
      <c r="I104" s="101"/>
      <c r="J104" s="102"/>
    </row>
    <row r="105" spans="1:10" ht="15" thickBot="1" x14ac:dyDescent="0.4">
      <c r="A105" s="56"/>
      <c r="B105" s="210" t="s">
        <v>54</v>
      </c>
      <c r="C105" s="211"/>
      <c r="D105" s="212"/>
      <c r="E105" s="44">
        <f>SUM(E101:E104)</f>
        <v>3328221</v>
      </c>
      <c r="F105" s="44">
        <f>SUM(F101:F104)</f>
        <v>4852809</v>
      </c>
      <c r="G105" s="44">
        <f>SUM(G101:G104)</f>
        <v>0</v>
      </c>
      <c r="H105" s="39">
        <f>IF($H$57=Lists!$D$8, IFERROR(F105-E105, ""), IF($H$57=Lists!$D$9, IFERROR(G105-E105, ""), IFERROR(G105-F105, "")))</f>
        <v>-4852809</v>
      </c>
      <c r="I105" s="104"/>
      <c r="J105" s="102"/>
    </row>
    <row r="106" spans="1:10" ht="19.5" thickTop="1" thickBot="1" x14ac:dyDescent="0.5">
      <c r="A106" s="56"/>
      <c r="B106" s="105" t="s">
        <v>145</v>
      </c>
      <c r="C106" s="106"/>
      <c r="D106" s="106"/>
      <c r="E106" s="107">
        <f>SUM(E77,E86,E98,E105)</f>
        <v>34950384.1536</v>
      </c>
      <c r="F106" s="107">
        <f>SUM(F77,F86,F98,F105)</f>
        <v>43630554</v>
      </c>
      <c r="G106" s="107">
        <f>SUM(G77,G86,G98,G105)</f>
        <v>2433679.9699999997</v>
      </c>
      <c r="H106" s="107">
        <f>SUM(H77,H86,H98,H105)</f>
        <v>-41196874.030000001</v>
      </c>
      <c r="I106" s="108"/>
      <c r="J106" s="102"/>
    </row>
    <row r="107" spans="1:10" ht="9.9" customHeight="1" thickTop="1" x14ac:dyDescent="0.35">
      <c r="A107" s="56"/>
      <c r="B107" s="45"/>
      <c r="C107" s="45"/>
      <c r="D107" s="45"/>
      <c r="E107" s="46"/>
      <c r="F107" s="46"/>
      <c r="G107" s="46"/>
      <c r="H107" s="46"/>
      <c r="I107" s="109"/>
      <c r="J107" s="102"/>
    </row>
    <row r="108" spans="1:10" s="1" customFormat="1" x14ac:dyDescent="0.35">
      <c r="A108" s="60"/>
      <c r="B108" s="152" t="str">
        <f>IF(ReportType=Lists!$O$2, "", "Close-Out Information")</f>
        <v/>
      </c>
      <c r="C108" s="153"/>
      <c r="D108" s="153"/>
      <c r="E108" s="153"/>
      <c r="F108" s="153"/>
      <c r="G108" s="153"/>
      <c r="H108" s="153"/>
      <c r="I108" s="154"/>
      <c r="J108" s="61"/>
    </row>
    <row r="109" spans="1:10" s="1" customFormat="1" x14ac:dyDescent="0.35">
      <c r="A109" s="60"/>
      <c r="B109" s="47"/>
      <c r="C109" s="220"/>
      <c r="D109" s="220"/>
      <c r="E109" s="220" t="str">
        <f>IF(ReportType=Lists!$O$2, "", "NOTES")</f>
        <v/>
      </c>
      <c r="F109" s="220"/>
      <c r="G109" s="220"/>
      <c r="H109" s="220"/>
      <c r="I109" s="165"/>
      <c r="J109" s="61"/>
    </row>
    <row r="110" spans="1:10" ht="15" customHeight="1" x14ac:dyDescent="0.35">
      <c r="A110" s="56"/>
      <c r="B110" s="80" t="str">
        <f>IF(ReportType=Lists!$O$2, "", "Number of Change Orders")</f>
        <v/>
      </c>
      <c r="C110" s="213"/>
      <c r="D110" s="214"/>
      <c r="E110" s="217"/>
      <c r="F110" s="218"/>
      <c r="G110" s="218"/>
      <c r="H110" s="218"/>
      <c r="I110" s="219"/>
      <c r="J110" s="57"/>
    </row>
    <row r="111" spans="1:10" ht="15" customHeight="1" x14ac:dyDescent="0.35">
      <c r="A111" s="56"/>
      <c r="B111" s="80" t="str">
        <f>IF(ReportType=Lists!$O$2, "", "Total Value of Change Orders")</f>
        <v/>
      </c>
      <c r="C111" s="221"/>
      <c r="D111" s="222"/>
      <c r="E111" s="118"/>
      <c r="F111" s="119"/>
      <c r="G111" s="119"/>
      <c r="H111" s="119"/>
      <c r="I111" s="120"/>
      <c r="J111" s="57"/>
    </row>
    <row r="112" spans="1:10" ht="15" customHeight="1" x14ac:dyDescent="0.35">
      <c r="A112" s="56"/>
      <c r="B112" s="80" t="str">
        <f>IF(ReportType=Lists!$O$2, "", "Outstanding Liabilities")</f>
        <v/>
      </c>
      <c r="C112" s="221"/>
      <c r="D112" s="222"/>
      <c r="E112" s="118"/>
      <c r="F112" s="119"/>
      <c r="G112" s="119"/>
      <c r="H112" s="119"/>
      <c r="I112" s="120"/>
      <c r="J112" s="57"/>
    </row>
    <row r="113" spans="1:10" x14ac:dyDescent="0.35">
      <c r="A113" s="56"/>
      <c r="B113" s="18" t="str">
        <f>IF(ReportType=Lists!$O$2, "", "Unsettled Claims")</f>
        <v/>
      </c>
      <c r="C113" s="215"/>
      <c r="D113" s="216"/>
      <c r="E113" s="217"/>
      <c r="F113" s="218"/>
      <c r="G113" s="218"/>
      <c r="H113" s="218"/>
      <c r="I113" s="219"/>
      <c r="J113" s="57"/>
    </row>
    <row r="114" spans="1:10" ht="9.9" customHeight="1" x14ac:dyDescent="0.35">
      <c r="A114" s="56"/>
      <c r="J114" s="57"/>
    </row>
    <row r="115" spans="1:10" ht="15" thickBot="1" x14ac:dyDescent="0.4">
      <c r="A115" s="56"/>
      <c r="B115" s="1" t="s">
        <v>20</v>
      </c>
      <c r="J115" s="57"/>
    </row>
    <row r="116" spans="1:10" x14ac:dyDescent="0.35">
      <c r="A116" s="56"/>
      <c r="B116" s="195" t="s">
        <v>226</v>
      </c>
      <c r="C116" s="196"/>
      <c r="D116" s="196"/>
      <c r="E116" s="196"/>
      <c r="F116" s="196"/>
      <c r="G116" s="196"/>
      <c r="H116" s="196"/>
      <c r="I116" s="197"/>
      <c r="J116" s="57"/>
    </row>
    <row r="117" spans="1:10" x14ac:dyDescent="0.35">
      <c r="A117" s="56"/>
      <c r="B117" s="198"/>
      <c r="C117" s="199"/>
      <c r="D117" s="199"/>
      <c r="E117" s="199"/>
      <c r="F117" s="199"/>
      <c r="G117" s="199"/>
      <c r="H117" s="199"/>
      <c r="I117" s="200"/>
      <c r="J117" s="57"/>
    </row>
    <row r="118" spans="1:10" x14ac:dyDescent="0.35">
      <c r="A118" s="56"/>
      <c r="B118" s="198"/>
      <c r="C118" s="199"/>
      <c r="D118" s="199"/>
      <c r="E118" s="199"/>
      <c r="F118" s="199"/>
      <c r="G118" s="199"/>
      <c r="H118" s="199"/>
      <c r="I118" s="200"/>
      <c r="J118" s="57"/>
    </row>
    <row r="119" spans="1:10" x14ac:dyDescent="0.35">
      <c r="A119" s="56"/>
      <c r="B119" s="198"/>
      <c r="C119" s="199"/>
      <c r="D119" s="199"/>
      <c r="E119" s="199"/>
      <c r="F119" s="199"/>
      <c r="G119" s="199"/>
      <c r="H119" s="199"/>
      <c r="I119" s="200"/>
      <c r="J119" s="57"/>
    </row>
    <row r="120" spans="1:10" x14ac:dyDescent="0.35">
      <c r="A120" s="56"/>
      <c r="B120" s="198"/>
      <c r="C120" s="199"/>
      <c r="D120" s="199"/>
      <c r="E120" s="199"/>
      <c r="F120" s="199"/>
      <c r="G120" s="199"/>
      <c r="H120" s="199"/>
      <c r="I120" s="200"/>
      <c r="J120" s="57"/>
    </row>
    <row r="121" spans="1:10" x14ac:dyDescent="0.35">
      <c r="A121" s="56"/>
      <c r="B121" s="198"/>
      <c r="C121" s="199"/>
      <c r="D121" s="199"/>
      <c r="E121" s="199"/>
      <c r="F121" s="199"/>
      <c r="G121" s="199"/>
      <c r="H121" s="199"/>
      <c r="I121" s="200"/>
      <c r="J121" s="57"/>
    </row>
    <row r="122" spans="1:10" x14ac:dyDescent="0.35">
      <c r="A122" s="56"/>
      <c r="B122" s="198"/>
      <c r="C122" s="199"/>
      <c r="D122" s="199"/>
      <c r="E122" s="199"/>
      <c r="F122" s="199"/>
      <c r="G122" s="199"/>
      <c r="H122" s="199"/>
      <c r="I122" s="200"/>
      <c r="J122" s="57"/>
    </row>
    <row r="123" spans="1:10" x14ac:dyDescent="0.35">
      <c r="A123" s="56"/>
      <c r="B123" s="198"/>
      <c r="C123" s="199"/>
      <c r="D123" s="199"/>
      <c r="E123" s="199"/>
      <c r="F123" s="199"/>
      <c r="G123" s="199"/>
      <c r="H123" s="199"/>
      <c r="I123" s="200"/>
      <c r="J123" s="57"/>
    </row>
    <row r="124" spans="1:10" x14ac:dyDescent="0.35">
      <c r="A124" s="56"/>
      <c r="B124" s="198"/>
      <c r="C124" s="199"/>
      <c r="D124" s="199"/>
      <c r="E124" s="199"/>
      <c r="F124" s="199"/>
      <c r="G124" s="199"/>
      <c r="H124" s="199"/>
      <c r="I124" s="200"/>
      <c r="J124" s="57"/>
    </row>
    <row r="125" spans="1:10" x14ac:dyDescent="0.35">
      <c r="A125" s="56"/>
      <c r="B125" s="198"/>
      <c r="C125" s="199"/>
      <c r="D125" s="199"/>
      <c r="E125" s="199"/>
      <c r="F125" s="199"/>
      <c r="G125" s="199"/>
      <c r="H125" s="199"/>
      <c r="I125" s="200"/>
      <c r="J125" s="57"/>
    </row>
    <row r="126" spans="1:10" x14ac:dyDescent="0.35">
      <c r="A126" s="56"/>
      <c r="B126" s="198"/>
      <c r="C126" s="199"/>
      <c r="D126" s="199"/>
      <c r="E126" s="199"/>
      <c r="F126" s="199"/>
      <c r="G126" s="199"/>
      <c r="H126" s="199"/>
      <c r="I126" s="200"/>
      <c r="J126" s="57"/>
    </row>
    <row r="127" spans="1:10" x14ac:dyDescent="0.35">
      <c r="A127" s="56"/>
      <c r="B127" s="198"/>
      <c r="C127" s="199"/>
      <c r="D127" s="199"/>
      <c r="E127" s="199"/>
      <c r="F127" s="199"/>
      <c r="G127" s="199"/>
      <c r="H127" s="199"/>
      <c r="I127" s="200"/>
      <c r="J127" s="57"/>
    </row>
    <row r="128" spans="1:10" x14ac:dyDescent="0.35">
      <c r="A128" s="56"/>
      <c r="B128" s="198"/>
      <c r="C128" s="199"/>
      <c r="D128" s="199"/>
      <c r="E128" s="199"/>
      <c r="F128" s="199"/>
      <c r="G128" s="199"/>
      <c r="H128" s="199"/>
      <c r="I128" s="200"/>
      <c r="J128" s="57"/>
    </row>
    <row r="129" spans="1:10" x14ac:dyDescent="0.35">
      <c r="A129" s="56"/>
      <c r="B129" s="198"/>
      <c r="C129" s="199"/>
      <c r="D129" s="199"/>
      <c r="E129" s="199"/>
      <c r="F129" s="199"/>
      <c r="G129" s="199"/>
      <c r="H129" s="199"/>
      <c r="I129" s="200"/>
      <c r="J129" s="57"/>
    </row>
    <row r="130" spans="1:10" x14ac:dyDescent="0.35">
      <c r="A130" s="56"/>
      <c r="B130" s="198"/>
      <c r="C130" s="199"/>
      <c r="D130" s="199"/>
      <c r="E130" s="199"/>
      <c r="F130" s="199"/>
      <c r="G130" s="199"/>
      <c r="H130" s="199"/>
      <c r="I130" s="200"/>
      <c r="J130" s="57"/>
    </row>
    <row r="131" spans="1:10" x14ac:dyDescent="0.35">
      <c r="A131" s="56"/>
      <c r="B131" s="198"/>
      <c r="C131" s="199"/>
      <c r="D131" s="199"/>
      <c r="E131" s="199"/>
      <c r="F131" s="199"/>
      <c r="G131" s="199"/>
      <c r="H131" s="199"/>
      <c r="I131" s="200"/>
      <c r="J131" s="57"/>
    </row>
    <row r="132" spans="1:10" x14ac:dyDescent="0.35">
      <c r="A132" s="56"/>
      <c r="B132" s="198"/>
      <c r="C132" s="199"/>
      <c r="D132" s="199"/>
      <c r="E132" s="199"/>
      <c r="F132" s="199"/>
      <c r="G132" s="199"/>
      <c r="H132" s="199"/>
      <c r="I132" s="200"/>
      <c r="J132" s="57"/>
    </row>
    <row r="133" spans="1:10" x14ac:dyDescent="0.35">
      <c r="A133" s="56"/>
      <c r="B133" s="198"/>
      <c r="C133" s="199"/>
      <c r="D133" s="199"/>
      <c r="E133" s="199"/>
      <c r="F133" s="199"/>
      <c r="G133" s="199"/>
      <c r="H133" s="199"/>
      <c r="I133" s="200"/>
      <c r="J133" s="57"/>
    </row>
    <row r="134" spans="1:10" x14ac:dyDescent="0.35">
      <c r="A134" s="56"/>
      <c r="B134" s="198"/>
      <c r="C134" s="199"/>
      <c r="D134" s="199"/>
      <c r="E134" s="199"/>
      <c r="F134" s="199"/>
      <c r="G134" s="199"/>
      <c r="H134" s="199"/>
      <c r="I134" s="200"/>
      <c r="J134" s="57"/>
    </row>
    <row r="135" spans="1:10" ht="15" thickBot="1" x14ac:dyDescent="0.4">
      <c r="A135" s="56"/>
      <c r="B135" s="201"/>
      <c r="C135" s="202"/>
      <c r="D135" s="202"/>
      <c r="E135" s="202"/>
      <c r="F135" s="202"/>
      <c r="G135" s="202"/>
      <c r="H135" s="202"/>
      <c r="I135" s="203"/>
      <c r="J135" s="57"/>
    </row>
    <row r="136" spans="1:10" ht="9.9" customHeight="1" thickBot="1" x14ac:dyDescent="0.4">
      <c r="A136" s="89"/>
      <c r="B136" s="63" t="s">
        <v>220</v>
      </c>
      <c r="C136" s="63"/>
      <c r="D136" s="63"/>
      <c r="E136" s="63"/>
      <c r="F136" s="63"/>
      <c r="G136" s="63"/>
      <c r="H136" s="63"/>
      <c r="I136" s="63"/>
      <c r="J136" s="91"/>
    </row>
    <row r="137" spans="1:10" ht="15" thickTop="1" x14ac:dyDescent="0.35"/>
  </sheetData>
  <sheetProtection formatCells="0" formatColumns="0" formatRows="0" insertRows="0" insertHyperlinks="0"/>
  <mergeCells count="53">
    <mergeCell ref="B116:I135"/>
    <mergeCell ref="B92:D92"/>
    <mergeCell ref="B98:D98"/>
    <mergeCell ref="B105:D105"/>
    <mergeCell ref="B86:D86"/>
    <mergeCell ref="B108:I108"/>
    <mergeCell ref="C110:D110"/>
    <mergeCell ref="C113:D113"/>
    <mergeCell ref="E110:I110"/>
    <mergeCell ref="E113:I113"/>
    <mergeCell ref="C109:D109"/>
    <mergeCell ref="E109:I109"/>
    <mergeCell ref="B88:I88"/>
    <mergeCell ref="B100:I100"/>
    <mergeCell ref="C111:D111"/>
    <mergeCell ref="C112:D112"/>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9:I79"/>
    <mergeCell ref="B29:I29"/>
    <mergeCell ref="B51:I51"/>
    <mergeCell ref="A73:J73"/>
    <mergeCell ref="B75:D75"/>
    <mergeCell ref="C30:I30"/>
    <mergeCell ref="C31:D31"/>
    <mergeCell ref="E31:G31"/>
    <mergeCell ref="H31:H32"/>
    <mergeCell ref="I31:I32"/>
    <mergeCell ref="B77:D77"/>
    <mergeCell ref="E52:F52"/>
    <mergeCell ref="C52:D52"/>
    <mergeCell ref="C53:D53"/>
    <mergeCell ref="C54:D54"/>
    <mergeCell ref="B76:I76"/>
    <mergeCell ref="G52:H52"/>
    <mergeCell ref="G53:H53"/>
    <mergeCell ref="G54:H54"/>
    <mergeCell ref="B57:D57"/>
    <mergeCell ref="B65:I65"/>
    <mergeCell ref="B56:I56"/>
  </mergeCells>
  <conditionalFormatting sqref="A1:J95">
    <cfRule type="expression" dxfId="4" priority="2">
      <formula>CELL("PROTECT", A1)=0</formula>
    </cfRule>
  </conditionalFormatting>
  <conditionalFormatting sqref="A96:J100 A105:J110 A111:C112 E111:J112 A113:J136">
    <cfRule type="expression" dxfId="3" priority="10">
      <formula>CELL("PROTECT", A96)=0</formula>
    </cfRule>
  </conditionalFormatting>
  <conditionalFormatting sqref="A101:J104">
    <cfRule type="expression" dxfId="2" priority="1">
      <formula>CELL("PROTECT", A101)=0</formula>
    </cfRule>
  </conditionalFormatting>
  <conditionalFormatting sqref="E96:I97">
    <cfRule type="expression" dxfId="0" priority="9">
      <formula>$B96=""</formula>
    </cfRule>
  </conditionalFormatting>
  <dataValidations count="1">
    <dataValidation type="list" allowBlank="1" showInputMessage="1" showErrorMessage="1" sqref="K64" xr:uid="{00000000-0002-0000-0100-000000000000}">
      <formula1>"PMoptions"</formula1>
    </dataValidation>
  </dataValidations>
  <hyperlinks>
    <hyperlink ref="C12" r:id="rId1" xr:uid="{00000000-0004-0000-0100-000000000000}"/>
  </hyperlinks>
  <pageMargins left="0.45" right="0.45" top="0.5" bottom="0.5" header="0.3" footer="0.3"/>
  <pageSetup scale="62" fitToHeight="2" orientation="portrait" r:id="rId2"/>
  <headerFooter>
    <oddFooter>&amp;C&amp;P</oddFooter>
  </headerFooter>
  <rowBreaks count="1" manualBreakCount="1">
    <brk id="72"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B108:I113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C52:D52</xm:sqref>
        </x14:dataValidation>
        <x14:dataValidation type="list" allowBlank="1" showInputMessage="1" showErrorMessage="1" xr:uid="{00000000-0002-0000-0100-000002000000}">
          <x14:formula1>
            <xm:f>Lists!$D$2:$D$3</xm:f>
          </x14:formula1>
          <xm:sqref>G53:H54</xm:sqref>
        </x14:dataValidation>
        <x14:dataValidation type="list" allowBlank="1" showInputMessage="1" showErrorMessage="1" xr:uid="{00000000-0002-0000-0100-000003000000}">
          <x14:formula1>
            <xm:f>Lists!$F$2:$F$4</xm:f>
          </x14:formula1>
          <xm:sqref>G52:H52</xm:sqref>
        </x14:dataValidation>
        <x14:dataValidation type="list" allowBlank="1" showInputMessage="1" showErrorMessage="1" xr:uid="{00000000-0002-0000-0100-000004000000}">
          <x14:formula1>
            <xm:f>Lists!$J$2:$J$5</xm:f>
          </x14:formula1>
          <xm:sqref>C54:D54</xm:sqref>
        </x14:dataValidation>
        <x14:dataValidation type="list" allowBlank="1" showInputMessage="1" showErrorMessage="1" xr:uid="{00000000-0002-0000-0100-000005000000}">
          <x14:formula1>
            <xm:f>Lists!$D$8:$D$10</xm:f>
          </x14:formula1>
          <xm:sqref>H57</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4.5" x14ac:dyDescent="0.35"/>
  <cols>
    <col min="1" max="8" width="9.36328125" customWidth="1"/>
    <col min="9" max="9" width="6.36328125" customWidth="1"/>
    <col min="10" max="17" width="9.36328125" customWidth="1"/>
    <col min="18" max="18" width="4" customWidth="1"/>
    <col min="19" max="19" width="9.36328125" customWidth="1"/>
  </cols>
  <sheetData>
    <row r="1" spans="1:31" ht="15" customHeight="1" x14ac:dyDescent="0.5">
      <c r="A1" s="223" t="s">
        <v>204</v>
      </c>
      <c r="B1" s="223"/>
      <c r="C1" s="223"/>
      <c r="D1" s="223"/>
      <c r="E1" s="223"/>
      <c r="F1" s="223"/>
      <c r="G1" s="223"/>
      <c r="H1" s="223"/>
      <c r="I1" s="223"/>
      <c r="J1" s="223"/>
      <c r="K1" s="223"/>
      <c r="L1" s="223"/>
      <c r="M1" s="223"/>
      <c r="N1" s="223"/>
      <c r="O1" s="223"/>
      <c r="P1" s="223"/>
      <c r="Q1" s="223"/>
      <c r="R1" s="223"/>
      <c r="S1" s="125"/>
      <c r="T1" s="124"/>
      <c r="U1" s="124"/>
      <c r="V1" s="124"/>
      <c r="W1" s="124"/>
      <c r="X1" s="124"/>
      <c r="Y1" s="124"/>
      <c r="Z1" s="124"/>
      <c r="AA1" s="124"/>
      <c r="AB1" s="124"/>
      <c r="AC1" s="124"/>
      <c r="AD1" s="124"/>
      <c r="AE1" s="124"/>
    </row>
    <row r="2" spans="1:31" ht="15" customHeight="1" x14ac:dyDescent="0.5">
      <c r="A2" s="223"/>
      <c r="B2" s="223"/>
      <c r="C2" s="223"/>
      <c r="D2" s="223"/>
      <c r="E2" s="223"/>
      <c r="F2" s="223"/>
      <c r="G2" s="223"/>
      <c r="H2" s="223"/>
      <c r="I2" s="223"/>
      <c r="J2" s="223"/>
      <c r="K2" s="223"/>
      <c r="L2" s="223"/>
      <c r="M2" s="223"/>
      <c r="N2" s="223"/>
      <c r="O2" s="223"/>
      <c r="P2" s="223"/>
      <c r="Q2" s="223"/>
      <c r="R2" s="223"/>
      <c r="S2" s="125"/>
      <c r="T2" s="124"/>
      <c r="U2" s="124"/>
      <c r="V2" s="124"/>
      <c r="W2" s="124"/>
      <c r="X2" s="124"/>
      <c r="Y2" s="124"/>
      <c r="Z2" s="124"/>
      <c r="AA2" s="124"/>
      <c r="AB2" s="124"/>
      <c r="AC2" s="124"/>
      <c r="AD2" s="124"/>
      <c r="AE2" s="124"/>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
  <sheetViews>
    <sheetView showGridLines="0" zoomScaleNormal="100" workbookViewId="0">
      <selection sqref="A1:R2"/>
    </sheetView>
  </sheetViews>
  <sheetFormatPr defaultRowHeight="14.5" x14ac:dyDescent="0.35"/>
  <cols>
    <col min="1" max="8" width="9.08984375" customWidth="1"/>
    <col min="9" max="9" width="6.08984375" customWidth="1"/>
    <col min="10" max="17" width="9.08984375" customWidth="1"/>
    <col min="18" max="18" width="4" customWidth="1"/>
    <col min="19" max="19" width="9.08984375" customWidth="1"/>
  </cols>
  <sheetData>
    <row r="1" spans="1:31" ht="15" customHeight="1" x14ac:dyDescent="0.5">
      <c r="A1" s="223" t="s">
        <v>204</v>
      </c>
      <c r="B1" s="223"/>
      <c r="C1" s="223"/>
      <c r="D1" s="223"/>
      <c r="E1" s="223"/>
      <c r="F1" s="223"/>
      <c r="G1" s="223"/>
      <c r="H1" s="223"/>
      <c r="I1" s="223"/>
      <c r="J1" s="223"/>
      <c r="K1" s="223"/>
      <c r="L1" s="223"/>
      <c r="M1" s="223"/>
      <c r="N1" s="223"/>
      <c r="O1" s="223"/>
      <c r="P1" s="223"/>
      <c r="Q1" s="223"/>
      <c r="R1" s="223"/>
      <c r="S1" s="125"/>
      <c r="T1" s="124"/>
      <c r="U1" s="124"/>
      <c r="V1" s="124"/>
      <c r="W1" s="124"/>
      <c r="X1" s="124"/>
      <c r="Y1" s="124"/>
      <c r="Z1" s="124"/>
      <c r="AA1" s="124"/>
      <c r="AB1" s="124"/>
      <c r="AC1" s="124"/>
      <c r="AD1" s="124"/>
      <c r="AE1" s="124"/>
    </row>
    <row r="2" spans="1:31" ht="15" customHeight="1" x14ac:dyDescent="0.5">
      <c r="A2" s="223"/>
      <c r="B2" s="223"/>
      <c r="C2" s="223"/>
      <c r="D2" s="223"/>
      <c r="E2" s="223"/>
      <c r="F2" s="223"/>
      <c r="G2" s="223"/>
      <c r="H2" s="223"/>
      <c r="I2" s="223"/>
      <c r="J2" s="223"/>
      <c r="K2" s="223"/>
      <c r="L2" s="223"/>
      <c r="M2" s="223"/>
      <c r="N2" s="223"/>
      <c r="O2" s="223"/>
      <c r="P2" s="223"/>
      <c r="Q2" s="223"/>
      <c r="R2" s="223"/>
      <c r="S2" s="125"/>
      <c r="T2" s="124"/>
      <c r="U2" s="124"/>
      <c r="V2" s="124"/>
      <c r="W2" s="124"/>
      <c r="X2" s="124"/>
      <c r="Y2" s="124"/>
      <c r="Z2" s="124"/>
      <c r="AA2" s="124"/>
      <c r="AB2" s="124"/>
      <c r="AC2" s="124"/>
      <c r="AD2" s="124"/>
      <c r="AE2" s="124"/>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65"/>
  <sheetViews>
    <sheetView workbookViewId="0">
      <selection activeCell="M2" sqref="M2"/>
    </sheetView>
  </sheetViews>
  <sheetFormatPr defaultRowHeight="14.5" x14ac:dyDescent="0.35"/>
  <cols>
    <col min="2" max="2" width="50.08984375" bestFit="1" customWidth="1"/>
    <col min="8" max="8" width="9.08984375" style="2"/>
    <col min="13" max="13" width="15.453125" bestFit="1" customWidth="1"/>
    <col min="15" max="15" width="58.90625" bestFit="1" customWidth="1"/>
  </cols>
  <sheetData>
    <row r="1" spans="2:15" x14ac:dyDescent="0.35">
      <c r="B1" s="1" t="s">
        <v>69</v>
      </c>
      <c r="C1" s="1"/>
      <c r="D1" s="1" t="s">
        <v>140</v>
      </c>
      <c r="E1" s="1"/>
      <c r="F1" s="1" t="s">
        <v>142</v>
      </c>
      <c r="G1" s="1"/>
      <c r="H1" s="117"/>
      <c r="I1" s="1"/>
      <c r="J1" s="1"/>
      <c r="K1" s="1"/>
      <c r="L1" s="1"/>
      <c r="M1" s="1" t="s">
        <v>168</v>
      </c>
      <c r="N1" s="1"/>
      <c r="O1" s="1" t="s">
        <v>169</v>
      </c>
    </row>
    <row r="2" spans="2:15" ht="15" customHeight="1" x14ac:dyDescent="0.35">
      <c r="B2" t="s">
        <v>97</v>
      </c>
      <c r="D2" t="s">
        <v>138</v>
      </c>
      <c r="F2" t="s">
        <v>141</v>
      </c>
      <c r="H2" s="2" t="s">
        <v>23</v>
      </c>
      <c r="J2" t="s">
        <v>55</v>
      </c>
      <c r="M2" t="s">
        <v>206</v>
      </c>
      <c r="O2" t="s">
        <v>170</v>
      </c>
    </row>
    <row r="3" spans="2:15" ht="15" customHeight="1" x14ac:dyDescent="0.35">
      <c r="B3" t="s">
        <v>98</v>
      </c>
      <c r="D3" t="s">
        <v>139</v>
      </c>
      <c r="F3" t="s">
        <v>59</v>
      </c>
      <c r="H3" s="3" t="s">
        <v>24</v>
      </c>
      <c r="J3" t="s">
        <v>171</v>
      </c>
      <c r="M3" t="str">
        <f ca="1">TEXT(DATE(YEAR(TODAY()), MONTH(TODAY())+ROWS($M$2:$M3)-1, DAY(1)), "MMMM YYYY")</f>
        <v>January 2025</v>
      </c>
      <c r="O3" t="s">
        <v>146</v>
      </c>
    </row>
    <row r="4" spans="2:15" ht="15" customHeight="1" x14ac:dyDescent="0.35">
      <c r="B4" t="s">
        <v>99</v>
      </c>
      <c r="F4" t="s">
        <v>149</v>
      </c>
      <c r="H4" s="2" t="s">
        <v>25</v>
      </c>
      <c r="J4" t="s">
        <v>56</v>
      </c>
      <c r="M4" t="str">
        <f ca="1">TEXT(DATE(YEAR(TODAY()), MONTH(TODAY())+ROWS($M$2:$M4)-1, DAY(1)), "MMMM YYYY")</f>
        <v>February 2025</v>
      </c>
    </row>
    <row r="5" spans="2:15" ht="15" customHeight="1" x14ac:dyDescent="0.35">
      <c r="B5" t="s">
        <v>75</v>
      </c>
      <c r="H5" s="3" t="s">
        <v>26</v>
      </c>
      <c r="J5" t="s">
        <v>149</v>
      </c>
      <c r="M5" t="str">
        <f ca="1">TEXT(DATE(YEAR(TODAY()), MONTH(TODAY())+ROWS($M$2:$M5)-1, DAY(1)), "MMMM YYYY")</f>
        <v>March 2025</v>
      </c>
    </row>
    <row r="6" spans="2:15" ht="15" customHeight="1" x14ac:dyDescent="0.35">
      <c r="B6" t="s">
        <v>76</v>
      </c>
      <c r="H6" s="2" t="s">
        <v>22</v>
      </c>
      <c r="M6" t="str">
        <f ca="1">TEXT(DATE(YEAR(TODAY()), MONTH(TODAY())+ROWS($M$2:$M6)-1, DAY(1)), "MMMM YYYY")</f>
        <v>April 2025</v>
      </c>
    </row>
    <row r="7" spans="2:15" ht="15" customHeight="1" x14ac:dyDescent="0.35">
      <c r="B7" t="s">
        <v>100</v>
      </c>
      <c r="H7" s="3" t="s">
        <v>27</v>
      </c>
      <c r="M7" t="str">
        <f ca="1">TEXT(DATE(YEAR(TODAY()), MONTH(TODAY())+ROWS($M$2:$M7)-1, DAY(1)), "MMMM YYYY")</f>
        <v>May 2025</v>
      </c>
    </row>
    <row r="8" spans="2:15" ht="15" customHeight="1" x14ac:dyDescent="0.35">
      <c r="B8" t="s">
        <v>124</v>
      </c>
      <c r="D8" t="s">
        <v>172</v>
      </c>
      <c r="H8" s="2" t="s">
        <v>21</v>
      </c>
      <c r="M8" t="str">
        <f ca="1">TEXT(DATE(YEAR(TODAY()), MONTH(TODAY())+ROWS($M$2:$M8)-1, DAY(1)), "MMMM YYYY")</f>
        <v>June 2025</v>
      </c>
    </row>
    <row r="9" spans="2:15" ht="15" customHeight="1" x14ac:dyDescent="0.35">
      <c r="B9" t="s">
        <v>101</v>
      </c>
      <c r="D9" t="s">
        <v>173</v>
      </c>
      <c r="H9" s="3" t="s">
        <v>28</v>
      </c>
      <c r="M9" t="str">
        <f ca="1">TEXT(DATE(YEAR(TODAY()), MONTH(TODAY())+ROWS($M$2:$M9)-1, DAY(1)), "MMMM YYYY")</f>
        <v>July 2025</v>
      </c>
    </row>
    <row r="10" spans="2:15" ht="15" customHeight="1" x14ac:dyDescent="0.35">
      <c r="B10" t="s">
        <v>77</v>
      </c>
      <c r="D10" t="s">
        <v>195</v>
      </c>
      <c r="H10" s="2" t="s">
        <v>29</v>
      </c>
      <c r="M10" t="str">
        <f ca="1">TEXT(DATE(YEAR(TODAY()), MONTH(TODAY())+ROWS($M$2:$M10)-1, DAY(1)), "MMMM YYYY")</f>
        <v>August 2025</v>
      </c>
    </row>
    <row r="11" spans="2:15" ht="15" customHeight="1" x14ac:dyDescent="0.35">
      <c r="B11" t="s">
        <v>102</v>
      </c>
      <c r="H11" s="3" t="s">
        <v>30</v>
      </c>
      <c r="M11" t="str">
        <f ca="1">TEXT(DATE(YEAR(TODAY()), MONTH(TODAY())+ROWS($M$2:$M11)-1, DAY(1)), "MMMM YYYY")</f>
        <v>September 2025</v>
      </c>
    </row>
    <row r="12" spans="2:15" ht="15" customHeight="1" x14ac:dyDescent="0.35">
      <c r="B12" t="s">
        <v>103</v>
      </c>
      <c r="H12" s="3" t="s">
        <v>31</v>
      </c>
      <c r="M12" t="str">
        <f ca="1">TEXT(DATE(YEAR(TODAY()), MONTH(TODAY())+ROWS($M$2:$M12)-1, DAY(1)), "MMMM YYYY")</f>
        <v>October 2025</v>
      </c>
    </row>
    <row r="13" spans="2:15" ht="15" customHeight="1" x14ac:dyDescent="0.35">
      <c r="B13" t="s">
        <v>78</v>
      </c>
      <c r="H13" s="3" t="s">
        <v>32</v>
      </c>
      <c r="M13" t="str">
        <f ca="1">TEXT(DATE(YEAR(TODAY()), MONTH(TODAY())+ROWS($M$2:$M13)-1, DAY(1)), "MMMM YYYY")</f>
        <v>November 2025</v>
      </c>
    </row>
    <row r="14" spans="2:15" ht="15" customHeight="1" x14ac:dyDescent="0.35">
      <c r="B14" t="s">
        <v>104</v>
      </c>
      <c r="H14" s="2" t="s">
        <v>33</v>
      </c>
      <c r="M14" t="str">
        <f ca="1">TEXT(DATE(YEAR(TODAY()), MONTH(TODAY())+ROWS($M$2:$M14)-1, DAY(1)), "MMMM YYYY")</f>
        <v>December 2025</v>
      </c>
    </row>
    <row r="15" spans="2:15" ht="15" customHeight="1" x14ac:dyDescent="0.35">
      <c r="B15" t="s">
        <v>79</v>
      </c>
      <c r="H15" s="3" t="s">
        <v>34</v>
      </c>
      <c r="M15" t="str">
        <f ca="1">TEXT(DATE(YEAR(TODAY()), MONTH(TODAY())+ROWS($M$2:$M15)-1, DAY(1)), "MMMM YYYY")</f>
        <v>January 2026</v>
      </c>
    </row>
    <row r="16" spans="2:15" ht="15" customHeight="1" x14ac:dyDescent="0.35">
      <c r="B16" t="s">
        <v>105</v>
      </c>
      <c r="H16" s="2" t="s">
        <v>35</v>
      </c>
      <c r="M16" t="str">
        <f ca="1">TEXT(DATE(YEAR(TODAY()), MONTH(TODAY())+ROWS($M$2:$M16)-1, DAY(1)), "MMMM YYYY")</f>
        <v>February 2026</v>
      </c>
    </row>
    <row r="17" spans="2:13" ht="15" customHeight="1" x14ac:dyDescent="0.35">
      <c r="B17" t="s">
        <v>106</v>
      </c>
      <c r="H17" s="3" t="s">
        <v>36</v>
      </c>
      <c r="M17" t="str">
        <f ca="1">TEXT(DATE(YEAR(TODAY()), MONTH(TODAY())+ROWS($M$2:$M17)-1, DAY(1)), "MMMM YYYY")</f>
        <v>March 2026</v>
      </c>
    </row>
    <row r="18" spans="2:13" ht="15" customHeight="1" x14ac:dyDescent="0.35">
      <c r="B18" t="s">
        <v>107</v>
      </c>
      <c r="H18" s="2" t="s">
        <v>37</v>
      </c>
      <c r="M18" t="str">
        <f ca="1">TEXT(DATE(YEAR(TODAY()), MONTH(TODAY())+ROWS($M$2:$M18)-1, DAY(1)), "MMMM YYYY")</f>
        <v>April 2026</v>
      </c>
    </row>
    <row r="19" spans="2:13" ht="15" customHeight="1" x14ac:dyDescent="0.35">
      <c r="B19" t="s">
        <v>125</v>
      </c>
      <c r="H19" s="3" t="s">
        <v>38</v>
      </c>
      <c r="M19" t="str">
        <f ca="1">TEXT(DATE(YEAR(TODAY()), MONTH(TODAY())+ROWS($M$2:$M19)-1, DAY(1)), "MMMM YYYY")</f>
        <v>May 2026</v>
      </c>
    </row>
    <row r="20" spans="2:13" ht="15" customHeight="1" x14ac:dyDescent="0.35">
      <c r="B20" t="s">
        <v>80</v>
      </c>
      <c r="H20" s="2" t="s">
        <v>150</v>
      </c>
      <c r="M20" t="str">
        <f ca="1">TEXT(DATE(YEAR(TODAY()), MONTH(TODAY())+ROWS($M$2:$M20)-1, DAY(1)), "MMMM YYYY")</f>
        <v>June 2026</v>
      </c>
    </row>
    <row r="21" spans="2:13" ht="15" customHeight="1" x14ac:dyDescent="0.35">
      <c r="B21" t="s">
        <v>81</v>
      </c>
      <c r="H21" s="3">
        <v>2022</v>
      </c>
      <c r="M21" t="str">
        <f ca="1">TEXT(DATE(YEAR(TODAY()), MONTH(TODAY())+ROWS($M$2:$M21)-1, DAY(1)), "MMMM YYYY")</f>
        <v>July 2026</v>
      </c>
    </row>
    <row r="22" spans="2:13" ht="15" customHeight="1" x14ac:dyDescent="0.35">
      <c r="B22" t="s">
        <v>126</v>
      </c>
      <c r="H22" s="2" t="s">
        <v>151</v>
      </c>
      <c r="M22" t="str">
        <f ca="1">TEXT(DATE(YEAR(TODAY()), MONTH(TODAY())+ROWS($M$2:$M22)-1, DAY(1)), "MMMM YYYY")</f>
        <v>August 2026</v>
      </c>
    </row>
    <row r="23" spans="2:13" ht="15" customHeight="1" x14ac:dyDescent="0.35">
      <c r="B23" t="s">
        <v>108</v>
      </c>
      <c r="H23" s="3">
        <v>2024</v>
      </c>
      <c r="M23" t="str">
        <f ca="1">TEXT(DATE(YEAR(TODAY()), MONTH(TODAY())+ROWS($M$2:$M23)-1, DAY(1)), "MMMM YYYY")</f>
        <v>September 2026</v>
      </c>
    </row>
    <row r="24" spans="2:13" ht="15" customHeight="1" x14ac:dyDescent="0.35">
      <c r="B24" t="s">
        <v>82</v>
      </c>
      <c r="M24" t="str">
        <f ca="1">TEXT(DATE(YEAR(TODAY()), MONTH(TODAY())+ROWS($M$2:$M24)-1, DAY(1)), "MMMM YYYY")</f>
        <v>October 2026</v>
      </c>
    </row>
    <row r="25" spans="2:13" ht="15" customHeight="1" x14ac:dyDescent="0.35">
      <c r="B25" t="s">
        <v>127</v>
      </c>
      <c r="H25" s="3"/>
      <c r="M25" t="str">
        <f ca="1">TEXT(DATE(YEAR(TODAY()), MONTH(TODAY())+ROWS($M$2:$M25)-1, DAY(1)), "MMMM YYYY")</f>
        <v>November 2026</v>
      </c>
    </row>
    <row r="26" spans="2:13" ht="15" customHeight="1" x14ac:dyDescent="0.35">
      <c r="B26" t="s">
        <v>128</v>
      </c>
      <c r="M26" t="str">
        <f ca="1">TEXT(DATE(YEAR(TODAY()), MONTH(TODAY())+ROWS($M$2:$M26)-1, DAY(1)), "MMMM YYYY")</f>
        <v>December 2026</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40000110 Skagit Valley College Library and Culinary Arts</dc:title>
  <dc:creator>Office of Financial Management;Christine Thomas</dc:creator>
  <cp:lastModifiedBy>Susan Locke</cp:lastModifiedBy>
  <cp:lastPrinted>2024-12-23T23:45:12Z</cp:lastPrinted>
  <dcterms:created xsi:type="dcterms:W3CDTF">2012-08-29T14:59:47Z</dcterms:created>
  <dcterms:modified xsi:type="dcterms:W3CDTF">2024-12-23T23:47:01Z</dcterms:modified>
</cp:coreProperties>
</file>