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defaultThemeVersion="124226"/>
  <mc:AlternateContent xmlns:mc="http://schemas.openxmlformats.org/markup-compatibility/2006">
    <mc:Choice Requires="x15">
      <x15ac:absPath xmlns:x15ac="http://schemas.microsoft.com/office/spreadsheetml/2010/11/ac" url="N:\Major Project Status Reports\2024 MPSR\Dec 2024\Ready to post online\"/>
    </mc:Choice>
  </mc:AlternateContent>
  <xr:revisionPtr revIDLastSave="0" documentId="13_ncr:1_{BFFDA3C7-2CC4-4600-B389-96A8A2A23E66}" xr6:coauthVersionLast="47" xr6:coauthVersionMax="47" xr10:uidLastSave="{00000000-0000-0000-0000-000000000000}"/>
  <bookViews>
    <workbookView xWindow="-120" yWindow="-120" windowWidth="29040" windowHeight="15840" tabRatio="763" activeTab="1" xr2:uid="{00000000-000D-0000-FFFF-FFFF00000000}"/>
  </bookViews>
  <sheets>
    <sheet name="QuickStartGuide" sheetId="5" r:id="rId1"/>
    <sheet name="Major Project Report" sheetId="3" r:id="rId2"/>
    <sheet name="Photo Gallery (4)" sheetId="8" r:id="rId3"/>
    <sheet name="Photo Gallery (3)" sheetId="6" r:id="rId4"/>
    <sheet name="Photo Gallery (2)" sheetId="7" r:id="rId5"/>
    <sheet name="Photo Gallery-Art(5)" sheetId="9" r:id="rId6"/>
    <sheet name="Lists" sheetId="4" state="hidden" r:id="rId7"/>
  </sheets>
  <externalReferences>
    <externalReference r:id="rId8"/>
    <externalReference r:id="rId9"/>
    <externalReference r:id="rId10"/>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 localSheetId="4">'[2]Major Project Report'!$B$3="WASHINGTON STATE MAJOR PROJECT FINAL CLOSE-OUT REPORT"</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1">'Major Project Report'!$A$1:$J$135</definedName>
    <definedName name="_xlnm.Print_Area" localSheetId="4">'Photo Gallery (2)'!$A$1:$R$86</definedName>
    <definedName name="_xlnm.Print_Area" localSheetId="3">'Photo Gallery (3)'!$A$1:$R$86</definedName>
    <definedName name="_xlnm.Print_Area" localSheetId="2">'Photo Gallery (4)'!$A$1:$R$86</definedName>
    <definedName name="_xlnm.Print_Area" localSheetId="5">'Photo Gallery-Art(5)'!$A$1:$R$86</definedName>
    <definedName name="procurement">[3]Sheet2!$D$12:$D$15</definedName>
    <definedName name="ReportType" localSheetId="4">'[2]Major Project Report'!$B$3</definedName>
    <definedName name="ReportType">'Major Project Report'!$B$3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45" i="3" l="1"/>
  <c r="H69" i="3" l="1"/>
  <c r="E83" i="3"/>
  <c r="E82" i="3"/>
  <c r="E45" i="3"/>
  <c r="M26" i="4" l="1"/>
  <c r="M3" i="4"/>
  <c r="M4" i="4"/>
  <c r="M5" i="4"/>
  <c r="M6" i="4"/>
  <c r="M7" i="4"/>
  <c r="M8" i="4"/>
  <c r="M9" i="4"/>
  <c r="M10" i="4"/>
  <c r="M11" i="4"/>
  <c r="M12" i="4"/>
  <c r="M13" i="4"/>
  <c r="M14" i="4"/>
  <c r="M15" i="4"/>
  <c r="M16" i="4"/>
  <c r="M17" i="4"/>
  <c r="M18" i="4"/>
  <c r="M19" i="4"/>
  <c r="M20" i="4"/>
  <c r="M21" i="4"/>
  <c r="M22" i="4"/>
  <c r="M23" i="4"/>
  <c r="M24" i="4"/>
  <c r="M25" i="4"/>
  <c r="H65" i="3" l="1"/>
  <c r="H66" i="3"/>
  <c r="H68" i="3"/>
  <c r="H70" i="3"/>
  <c r="H67" i="3"/>
  <c r="H45" i="3" l="1"/>
  <c r="H40" i="3"/>
  <c r="H35" i="3"/>
  <c r="H36" i="3"/>
  <c r="H37" i="3"/>
  <c r="B112" i="3" l="1"/>
  <c r="B111" i="3"/>
  <c r="B110" i="3"/>
  <c r="B107" i="3"/>
  <c r="B109" i="3"/>
  <c r="E108" i="3"/>
  <c r="H103" i="3"/>
  <c r="H102" i="3"/>
  <c r="H101" i="3"/>
  <c r="H100" i="3"/>
  <c r="H96" i="3"/>
  <c r="H95" i="3"/>
  <c r="H94" i="3"/>
  <c r="H93" i="3"/>
  <c r="H92" i="3"/>
  <c r="H90" i="3"/>
  <c r="H89" i="3"/>
  <c r="H88" i="3"/>
  <c r="H84" i="3"/>
  <c r="H83" i="3"/>
  <c r="H82" i="3"/>
  <c r="H81" i="3"/>
  <c r="H80" i="3"/>
  <c r="H79" i="3"/>
  <c r="H76" i="3"/>
  <c r="H61" i="3"/>
  <c r="H60" i="3"/>
  <c r="H58" i="3"/>
  <c r="H57" i="3"/>
  <c r="H74" i="3" l="1"/>
  <c r="E59" i="3"/>
  <c r="F59" i="3"/>
  <c r="G59" i="3"/>
  <c r="H59" i="3" l="1"/>
  <c r="B96" i="3"/>
  <c r="B95" i="3"/>
  <c r="G74" i="3" l="1"/>
  <c r="G56" i="3"/>
  <c r="F91" i="3" l="1"/>
  <c r="F97" i="3" s="1"/>
  <c r="G91" i="3"/>
  <c r="E91" i="3"/>
  <c r="E97" i="3" s="1"/>
  <c r="H91" i="3" l="1"/>
  <c r="G97" i="3"/>
  <c r="H97" i="3" s="1"/>
  <c r="H47" i="3"/>
  <c r="H46" i="3"/>
  <c r="H44" i="3"/>
  <c r="H42" i="3"/>
  <c r="H41" i="3"/>
  <c r="H39" i="3"/>
  <c r="H34" i="3"/>
  <c r="G43" i="3"/>
  <c r="F43" i="3"/>
  <c r="E43" i="3"/>
  <c r="D43" i="3"/>
  <c r="C43" i="3"/>
  <c r="G38" i="3"/>
  <c r="F38" i="3"/>
  <c r="E38" i="3"/>
  <c r="D38" i="3"/>
  <c r="C38" i="3"/>
  <c r="D33" i="3"/>
  <c r="E33" i="3"/>
  <c r="F33" i="3"/>
  <c r="G33" i="3"/>
  <c r="C33" i="3"/>
  <c r="H43" i="3" l="1"/>
  <c r="H38" i="3"/>
  <c r="H33" i="3"/>
  <c r="D48" i="3"/>
  <c r="C48" i="3"/>
  <c r="G48" i="3"/>
  <c r="F48" i="3"/>
  <c r="E48" i="3"/>
  <c r="F104" i="3"/>
  <c r="G104" i="3"/>
  <c r="H104" i="3" l="1"/>
  <c r="H48" i="3"/>
  <c r="F85" i="3" l="1"/>
  <c r="E104" i="3"/>
  <c r="G85" i="3" l="1"/>
  <c r="H85" i="3" s="1"/>
  <c r="E85" i="3"/>
  <c r="H105" i="3" l="1"/>
  <c r="E62" i="3"/>
  <c r="E105" i="3"/>
  <c r="E63" i="3"/>
  <c r="G62" i="3"/>
  <c r="F62" i="3"/>
  <c r="F63" i="3"/>
  <c r="G105" i="3"/>
  <c r="G63" i="3"/>
  <c r="H62" i="3" l="1"/>
  <c r="H63" i="3"/>
  <c r="F105" i="3"/>
</calcChain>
</file>

<file path=xl/sharedStrings.xml><?xml version="1.0" encoding="utf-8"?>
<sst xmlns="http://schemas.openxmlformats.org/spreadsheetml/2006/main" count="248" uniqueCount="225">
  <si>
    <t>Project Description:</t>
  </si>
  <si>
    <t>TOTAL</t>
  </si>
  <si>
    <t>Predesign</t>
  </si>
  <si>
    <t>Design</t>
  </si>
  <si>
    <t>Construction</t>
  </si>
  <si>
    <t>Milestone Dates</t>
  </si>
  <si>
    <t>Predesign Complete</t>
  </si>
  <si>
    <t>Start Design</t>
  </si>
  <si>
    <t>Substantial Completion</t>
  </si>
  <si>
    <t>Final Acceptance/Project Close-out Date</t>
  </si>
  <si>
    <t>Site Work SF:</t>
  </si>
  <si>
    <t>Acquisition</t>
  </si>
  <si>
    <t>Consultant Services</t>
  </si>
  <si>
    <t>Design Services Contingency</t>
  </si>
  <si>
    <t>Consultant Services Total</t>
  </si>
  <si>
    <t xml:space="preserve">Construction </t>
  </si>
  <si>
    <t>Other Project Costs</t>
  </si>
  <si>
    <t>Equipment</t>
  </si>
  <si>
    <t>Art Work</t>
  </si>
  <si>
    <t>MACC/Bid Award COST/GSF</t>
  </si>
  <si>
    <t>Additional comments:</t>
  </si>
  <si>
    <t>2009-11</t>
  </si>
  <si>
    <t>2007-09</t>
  </si>
  <si>
    <t>2003-05</t>
  </si>
  <si>
    <t>2004</t>
  </si>
  <si>
    <t>2005-07</t>
  </si>
  <si>
    <t>2006</t>
  </si>
  <si>
    <t>2008</t>
  </si>
  <si>
    <t>2010</t>
  </si>
  <si>
    <t>2011-13</t>
  </si>
  <si>
    <t>2012</t>
  </si>
  <si>
    <t>2013-15</t>
  </si>
  <si>
    <t>2014</t>
  </si>
  <si>
    <t>2015-17</t>
  </si>
  <si>
    <t>2016</t>
  </si>
  <si>
    <t>2017-19</t>
  </si>
  <si>
    <t>2018</t>
  </si>
  <si>
    <t>2019-21</t>
  </si>
  <si>
    <t>2020</t>
  </si>
  <si>
    <t>Demolition SF (provide building names in comments):</t>
  </si>
  <si>
    <t>Sales Tax</t>
  </si>
  <si>
    <t>Gross Sq Ft (GSF)</t>
  </si>
  <si>
    <t>Usable Sq Ft (USF)</t>
  </si>
  <si>
    <t>Space Efficiency (USF/GSF %):</t>
  </si>
  <si>
    <t>Pre-Schematic Design Services</t>
  </si>
  <si>
    <t>Site Work</t>
  </si>
  <si>
    <t>Related Project Costs</t>
  </si>
  <si>
    <t>Facility Construction</t>
  </si>
  <si>
    <t>Construction Contingencies</t>
  </si>
  <si>
    <t>Non-Taxable Items</t>
  </si>
  <si>
    <t>Acquisition Costs Total</t>
  </si>
  <si>
    <t>Maximum Allowable Construction Cost (MACC) Subtotal</t>
  </si>
  <si>
    <t>Construction Contracts Total</t>
  </si>
  <si>
    <t>Project Management</t>
  </si>
  <si>
    <t>Other Project Costs Total</t>
  </si>
  <si>
    <t>Design-Bid-Build</t>
  </si>
  <si>
    <t>Design-Build</t>
  </si>
  <si>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</si>
  <si>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Local Funds</t>
  </si>
  <si>
    <t>Agency</t>
  </si>
  <si>
    <t>Project Name</t>
  </si>
  <si>
    <t>Contact Information</t>
  </si>
  <si>
    <t>Name</t>
  </si>
  <si>
    <t>Phone Number</t>
  </si>
  <si>
    <t>Email</t>
  </si>
  <si>
    <t>Project Status:</t>
  </si>
  <si>
    <t>Notice to Proceed</t>
  </si>
  <si>
    <t>Notes</t>
  </si>
  <si>
    <t>Statistics</t>
  </si>
  <si>
    <t>Construction Type</t>
  </si>
  <si>
    <t>Project Administered By</t>
  </si>
  <si>
    <t>Art Requirement Applies</t>
  </si>
  <si>
    <t>Higher Ed Institution</t>
  </si>
  <si>
    <t>(Include a brief summary of the project and the programs it supports.)</t>
  </si>
  <si>
    <t>Other Sch. A Projects</t>
  </si>
  <si>
    <t>Art galleries</t>
  </si>
  <si>
    <t>Auditorium with stage</t>
  </si>
  <si>
    <t>Communications Building</t>
  </si>
  <si>
    <t>Courthouses</t>
  </si>
  <si>
    <t>Detention/correctional facilities - maximum</t>
  </si>
  <si>
    <t>Exposition building</t>
  </si>
  <si>
    <t>Extended care facilities</t>
  </si>
  <si>
    <t>Fish hatcheries</t>
  </si>
  <si>
    <t>Heating and power plants</t>
  </si>
  <si>
    <t>Hospitals</t>
  </si>
  <si>
    <t>Laboratories (Research)</t>
  </si>
  <si>
    <t>Medical office and clinics</t>
  </si>
  <si>
    <t>Mental Institutions</t>
  </si>
  <si>
    <t>Museums</t>
  </si>
  <si>
    <t>Observatories</t>
  </si>
  <si>
    <t>Research Facilities</t>
  </si>
  <si>
    <t>Sewer treatment plants</t>
  </si>
  <si>
    <t>Special schools for physically disadvantaged</t>
  </si>
  <si>
    <t>Theaters and similar facilities</t>
  </si>
  <si>
    <t>Veterinary hospitals</t>
  </si>
  <si>
    <t>Water treatment plants</t>
  </si>
  <si>
    <t>Other Sch. B Projects</t>
  </si>
  <si>
    <t>Apartment</t>
  </si>
  <si>
    <t>Archive building</t>
  </si>
  <si>
    <t>Armories</t>
  </si>
  <si>
    <t>Auditorium without stage</t>
  </si>
  <si>
    <t>College classroom facilities</t>
  </si>
  <si>
    <t>Computer rooms</t>
  </si>
  <si>
    <t>Convention facilities</t>
  </si>
  <si>
    <t>Day care facilities</t>
  </si>
  <si>
    <t>Detention/correctional facilities - min &amp; max</t>
  </si>
  <si>
    <t>Dining halls/institute</t>
  </si>
  <si>
    <t>Dormatories</t>
  </si>
  <si>
    <t>Fire and police stations</t>
  </si>
  <si>
    <t>Gymnasiums</t>
  </si>
  <si>
    <t>Laundry and cleaning facilities</t>
  </si>
  <si>
    <t>Libraries</t>
  </si>
  <si>
    <t>Neighborhood centers and similar recreation facilities</t>
  </si>
  <si>
    <t>Nursing homes</t>
  </si>
  <si>
    <t>Office buildings</t>
  </si>
  <si>
    <t>Recreational building</t>
  </si>
  <si>
    <t>Residence</t>
  </si>
  <si>
    <t>Schools (primary and secondary)</t>
  </si>
  <si>
    <t>Science labs (teaching)</t>
  </si>
  <si>
    <t>Stadiums multi-purpose</t>
  </si>
  <si>
    <t>Storage-cold</t>
  </si>
  <si>
    <t>Transportation terminals</t>
  </si>
  <si>
    <t>Vocational schools</t>
  </si>
  <si>
    <t>Other Sch. C Projects</t>
  </si>
  <si>
    <t>Civil Construction</t>
  </si>
  <si>
    <t>Emergency generator facilities</t>
  </si>
  <si>
    <t>Farm structures</t>
  </si>
  <si>
    <t>Greenhouses</t>
  </si>
  <si>
    <t>Guard towers</t>
  </si>
  <si>
    <t>Industrial buildings without special facilities</t>
  </si>
  <si>
    <t>Parking structures and garages</t>
  </si>
  <si>
    <t>Printing plants</t>
  </si>
  <si>
    <t>Prototype facilities</t>
  </si>
  <si>
    <t>Service garages</t>
  </si>
  <si>
    <t>Shop and maintenance facilities</t>
  </si>
  <si>
    <t>Warehouses</t>
  </si>
  <si>
    <t>Simple loft-type structures (w/o special equipment)</t>
  </si>
  <si>
    <t>Stadium-grandstand type</t>
  </si>
  <si>
    <t>Yes</t>
  </si>
  <si>
    <t>No</t>
  </si>
  <si>
    <t>Y/N</t>
  </si>
  <si>
    <t>DES</t>
  </si>
  <si>
    <t>PM Admin</t>
  </si>
  <si>
    <t>OFM Project Number(s)</t>
  </si>
  <si>
    <t>(Include scope or budget changes, phase updates, identified project delivery issues, discussion of critical path for construction and any potential for project cost overruns or claims.)</t>
  </si>
  <si>
    <t>Total Project Costs</t>
  </si>
  <si>
    <t>WASHINGTON STATE MAJOR PROJECT FINAL CLOSE-OUT REPORT</t>
  </si>
  <si>
    <r>
      <t xml:space="preserve">Other Costs </t>
    </r>
    <r>
      <rPr>
        <sz val="11"/>
        <color theme="1"/>
        <rFont val="Calibri"/>
        <family val="2"/>
        <scheme val="minor"/>
      </rPr>
      <t>(describe)</t>
    </r>
  </si>
  <si>
    <t>Procurement Method</t>
  </si>
  <si>
    <t>Other (explain below)</t>
  </si>
  <si>
    <t>2021-23</t>
  </si>
  <si>
    <t>2023-25</t>
  </si>
  <si>
    <t>Project Costs</t>
  </si>
  <si>
    <t>Project Information</t>
  </si>
  <si>
    <t>Funding</t>
  </si>
  <si>
    <t>Details</t>
  </si>
  <si>
    <t>Phase &amp; Fund Type</t>
  </si>
  <si>
    <t>057  - State Bldg Const Acct</t>
  </si>
  <si>
    <t>TOTALS</t>
  </si>
  <si>
    <t>Expenditures</t>
  </si>
  <si>
    <t>Current Plan</t>
  </si>
  <si>
    <t>Future Plan</t>
  </si>
  <si>
    <t>Prior Expended</t>
  </si>
  <si>
    <t>Construction Subtotal COST/GSF (Includes change orders)</t>
  </si>
  <si>
    <t>Bid Due Date</t>
  </si>
  <si>
    <t>AE Basic Service Fee - Construction Documents</t>
  </si>
  <si>
    <t>AE Basic Service Fee - Bid/Construction/Closeout</t>
  </si>
  <si>
    <t>Extra Services - Pre-Bid</t>
  </si>
  <si>
    <t>Other Services - Post Bid</t>
  </si>
  <si>
    <t>Date</t>
  </si>
  <si>
    <t>Type of Report</t>
  </si>
  <si>
    <t>WASHINGTON STATE MAJOR PROJECT STATUS REPORT</t>
  </si>
  <si>
    <t>GCCM</t>
  </si>
  <si>
    <t>Estimate at PD to Estimate as Funded Variance</t>
  </si>
  <si>
    <t>Estimate at PD to Actuals Variance</t>
  </si>
  <si>
    <t>Other Funds &amp; Transfers - Insert Row Here</t>
  </si>
  <si>
    <t>All State &amp; Local Sources, Project Transfers and Amounts</t>
  </si>
  <si>
    <t>Complete the table below with information from the cost estimate submitted with the predesign study, the cost estimate of the project as funded and the actual cost data to date or at completion.  Explain any variances in the Notes column or below.</t>
  </si>
  <si>
    <t>Major Project Report</t>
  </si>
  <si>
    <t>Quick Start Guide</t>
  </si>
  <si>
    <t>GENERAL INFORMATION</t>
  </si>
  <si>
    <t>RCW 43.88.160 requires OFM to submit an annual report to the Legislature on the status of all appropriated capital projects (including transportation projects) that show significant cost overruns or underruns. As these projects are completed, agencies must provide OFM with a final summary showing estimated start and completion dates of each project phase compared to actual dates, as well as estimated costs of each phase compared to actual costs. OFM uses the information collected in the Final Project Close-out Report to make its annual report to the Legislature.</t>
  </si>
  <si>
    <t>The Final Project Close-out Report requirement was implemented in the 2013-15 biennium as part of the recommendations in the 2009 JLARC report, “Evaluation of the Accuracy of Capital Project Cost Estimates.”  This requirement is for agencies to submit the report to OFM at project completion to compare the scope and estimate from the predesign stage with the final scope and actual cost after construction as well as the estimate as the project was funded.</t>
  </si>
  <si>
    <t>BACKGROUND INFORMATION</t>
  </si>
  <si>
    <t>Agencies administering a major capital project or projects specifically identified for this reporting requirement by OFM or the Legislature must submit a detailed Major Project Status Report to OFM and the legislative fiscal committees each December 31 and July 1.</t>
  </si>
  <si>
    <t>Please contact your assigned OFM Capital Budget Analyst if you have any questions regarding this tool.</t>
  </si>
  <si>
    <t>INSTRUCTIONS</t>
  </si>
  <si>
    <t>Blue cells are available for data entry.</t>
  </si>
  <si>
    <t>Select the type of report you will be submitting in cell B2. Select "Major Project Status Report" if your report is to fulfill the semi-annual requirement to update OFM and the Legislature on the status of your project. Select "Final Project Close-Out Report" if your project is complete.</t>
  </si>
  <si>
    <t>1)</t>
  </si>
  <si>
    <t>2)</t>
  </si>
  <si>
    <t>3)</t>
  </si>
  <si>
    <t>% of Bldg Area that is being remodeled</t>
  </si>
  <si>
    <t>Estimate at Approved Predesign</t>
  </si>
  <si>
    <t>Estimate of the Project as Currently Funded</t>
  </si>
  <si>
    <t>XXX - Other State Funding</t>
  </si>
  <si>
    <t xml:space="preserve">This comprehensive reporting tool merges the Major Project Status Report and the Final Project Close-Out Report. This is to generate consistency in reported data as required by OFM, the Legislature, and state statute; especially as it pertains to comparing cost estimates at predesign approval, cost estimates as projects are currently funded, and the actual costs at project completion. </t>
  </si>
  <si>
    <t>Estimate as Currently Funded to Actuals Variance</t>
  </si>
  <si>
    <t>Cost Estimate at Approved Predesign</t>
  </si>
  <si>
    <t>Cost Estimate of the Project as Currently Funded</t>
  </si>
  <si>
    <t>In the funding section, please include all funding sources for the project by phase. Identify the fund number and name (for example: "06X - Building and Tuition Acct"). Identify all local and alternative funding sources and all OFM authorized transfers from other projects. Insert rows where necessary.</t>
  </si>
  <si>
    <t>4)</t>
  </si>
  <si>
    <t>Cost and other variances can be compared three ways: 1) Estimates at Approved Predesign to Estimates as Currently Funded. 2) Estimates at Approved Predesign to Actuals. 3) Estimates as Currently Funded to Actuals). Click on cell H55 to select your variance comparison.</t>
  </si>
  <si>
    <t>5)</t>
  </si>
  <si>
    <t>Additional information, such as number and value of change orders, is required for the Final Project Close-Out Report. Those cells will be made available when that report type is selected in cell B2.</t>
  </si>
  <si>
    <t>6)</t>
  </si>
  <si>
    <t>Photo Gallery</t>
  </si>
  <si>
    <t>If available, photos can be added to the Photo Gallery tab for a visual representation of the status of the project. Pictures can sometimes provide a better understanding of the status of a construction project than one can get from just the schedule or expenses to date. Right-click on the stock photos and select "Change Picture" to insert your photo from a file. Captions of the photo can be made in the text box below the photo.</t>
  </si>
  <si>
    <t>Select Date from Dropdown</t>
  </si>
  <si>
    <t>2023-25 Biennium</t>
  </si>
  <si>
    <t>2023-25                Expended</t>
  </si>
  <si>
    <t>2023-25           Remaining</t>
  </si>
  <si>
    <t>2025-27                       Plan</t>
  </si>
  <si>
    <t>Spokane Falls Community College Fine and Applied Arts Replacement</t>
  </si>
  <si>
    <t>Clinton Brown</t>
  </si>
  <si>
    <t>509-533-4899</t>
  </si>
  <si>
    <t>clinton.brown@ccs.spokane.edu</t>
  </si>
  <si>
    <t>Project to replace the Fine Arts Building and the Photography Building on the SFCC Campus with a single structure. The building will contain classrooms, computer labs, faculty offices, student study spaces, and the specialized lab type space necessary for the instructional programs: Photography, media, drawing, painting, sculpture, ceramics, print-making, jewelry making, art history and appreciation, and more. Spaces will include studios, dark room(s), exhibition hall/galleries, and storage.</t>
  </si>
  <si>
    <t>U40</t>
  </si>
  <si>
    <t>A20</t>
  </si>
  <si>
    <t>C06</t>
  </si>
  <si>
    <t>057 - Other State Funding</t>
  </si>
  <si>
    <t>December 2024</t>
  </si>
  <si>
    <t>Project reached substantial completion on 8/6/24, though legal completion still remains at 8/5/23.  Extensive punch list remains as well as non-conforming work which have now transcended the required date for Final Completion.  Separate contractors have been brought in to complete the work refused by the original contractor.</t>
  </si>
  <si>
    <r>
      <t>Demolition: UFI A06505 Fine Arts 24,873 gsf / UFI A09540 Photography 10,401 gsf
Wa Arts Commission: 12/15/23:  - Artwork was successfully installed in September of 2023.  Note: The artist could be held responsible for potential project delays/costs due to the GC receiving artwork much later than anticipdated as well as the artist not being available for timely supervision of the installation.  Additionally, GC provided support for unloading pieces from shipping containers that was unforeseen and not accommodated by the artist or ArtsWa.
 - SFCC/CCS Administration has named the new facility ska-h</t>
    </r>
    <r>
      <rPr>
        <sz val="11"/>
        <color theme="1"/>
        <rFont val="Calibri"/>
        <family val="2"/>
      </rPr>
      <t>é</t>
    </r>
    <r>
      <rPr>
        <sz val="11"/>
        <color theme="1"/>
        <rFont val="Calibri"/>
        <family val="2"/>
        <scheme val="minor"/>
      </rPr>
      <t>t (anglicized) or sƛ̓x̣etkʷ (Salish) - meaning "rapids" or "fast water." This was the word that the tribes used to talk about Spokane Falls as well as a generalized name for the entire Spokane River.  SFCC collaborated with the Spokane Tribe.
NOTE:  Payment to Fraudulent account occurred on 7/31/23 in the amount of $1,001,457.65.  A second payment for the same amount was paid to the contractor for construction services associated with Project 2018-063 I (3-3) Invoice 21R.  The additional expenditure is not accounted for in the above totals. Work continues with the Attorney General and Federal agencies to recover these fraudulant expenses.  A portion of these funds have been recovered as of November 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</si>
</sst>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6"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b/>
      <sz val="12"/>
      <color theme="1"/>
      <name val="Calibri"/>
      <family val="2"/>
      <scheme val="minor"/>
    </font>
    <font>
      <i/>
      <sz val="10"/>
      <color theme="1"/>
      <name val="Calibri"/>
      <family val="2"/>
      <scheme val="minor"/>
    </font>
    <font>
      <sz val="11"/>
      <color theme="1"/>
      <name val="Calibri"/>
      <family val="2"/>
    </font>
  </fonts>
  <fills count="3">
    <fill>
      <patternFill patternType="none"/>
    </fill>
    <fill>
      <patternFill patternType="gray125"/>
    </fill>
    <fill>
      <patternFill patternType="solid">
        <fgColor theme="0" tint="-0.249977111117893"/>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222">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0" fontId="2" fillId="0" borderId="11" xfId="0" applyFont="1" applyBorder="1" applyAlignment="1">
      <alignment horizontal="right"/>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0" fontId="2" fillId="0" borderId="20" xfId="0" applyFont="1" applyBorder="1" applyAlignment="1">
      <alignment horizontal="right"/>
    </xf>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4" fillId="0" borderId="13" xfId="0" applyNumberFormat="1" applyFont="1" applyBorder="1" applyAlignment="1">
      <alignment horizontal="center"/>
    </xf>
    <xf numFmtId="165" fontId="0" fillId="0" borderId="12" xfId="0" applyNumberFormat="1" applyBorder="1" applyAlignment="1">
      <alignment horizontal="center"/>
    </xf>
    <xf numFmtId="165" fontId="4" fillId="0" borderId="12" xfId="0" applyNumberFormat="1" applyFont="1" applyBorder="1" applyAlignment="1">
      <alignment horizontal="center"/>
    </xf>
    <xf numFmtId="42" fontId="2" fillId="0" borderId="27" xfId="0" applyNumberFormat="1" applyFont="1" applyBorder="1"/>
    <xf numFmtId="0" fontId="2" fillId="0" borderId="0" xfId="0" applyFont="1" applyAlignment="1">
      <alignment horizontal="right"/>
    </xf>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0" fillId="0" borderId="32"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2" fillId="0" borderId="14" xfId="0" applyFont="1" applyBorder="1"/>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3" fontId="0" fillId="0" borderId="12" xfId="0" quotePrefix="1" applyNumberFormat="1" applyBorder="1" applyAlignment="1" applyProtection="1">
      <alignment horizontal="right"/>
      <protection locked="0"/>
    </xf>
    <xf numFmtId="3" fontId="0" fillId="0" borderId="12" xfId="1" applyNumberFormat="1" applyFont="1" applyFill="1" applyBorder="1" applyProtection="1">
      <protection locked="0"/>
    </xf>
    <xf numFmtId="3" fontId="0" fillId="0" borderId="9" xfId="1" applyNumberFormat="1" applyFont="1" applyFill="1" applyBorder="1" applyProtection="1">
      <protection locked="0"/>
    </xf>
    <xf numFmtId="3" fontId="2" fillId="0" borderId="10" xfId="1" applyNumberFormat="1" applyFont="1" applyFill="1" applyBorder="1" applyProtection="1">
      <protection locked="0"/>
    </xf>
    <xf numFmtId="0" fontId="9" fillId="0" borderId="0" xfId="0" applyFont="1" applyAlignment="1">
      <alignment wrapText="1"/>
    </xf>
    <xf numFmtId="0" fontId="7" fillId="0" borderId="17" xfId="0" applyFont="1" applyBorder="1" applyAlignment="1">
      <alignment wrapText="1"/>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0" fontId="0" fillId="0" borderId="10" xfId="0" applyBorder="1" applyAlignment="1" applyProtection="1">
      <alignment horizontal="left"/>
      <protection locked="0"/>
    </xf>
    <xf numFmtId="0" fontId="0" fillId="0" borderId="10" xfId="0" applyBorder="1" applyAlignment="1">
      <alignment horizontal="left"/>
    </xf>
    <xf numFmtId="0" fontId="0" fillId="0" borderId="12" xfId="0" applyBorder="1" applyAlignment="1" applyProtection="1">
      <alignment horizontal="left"/>
      <protection locked="0"/>
    </xf>
    <xf numFmtId="0" fontId="0" fillId="0" borderId="13" xfId="0" applyBorder="1" applyAlignment="1">
      <alignment horizontal="center"/>
    </xf>
    <xf numFmtId="0" fontId="3" fillId="0" borderId="0" xfId="0" applyFont="1"/>
    <xf numFmtId="0" fontId="0" fillId="0" borderId="12" xfId="0" applyBorder="1" applyAlignment="1">
      <alignment horizontal="center"/>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165" fontId="11" fillId="0" borderId="10" xfId="2" applyNumberFormat="1" applyFont="1" applyFill="1" applyBorder="1" applyAlignment="1" applyProtection="1">
      <protection locked="0"/>
    </xf>
    <xf numFmtId="0" fontId="0" fillId="0" borderId="11" xfId="0" applyBorder="1" applyAlignment="1">
      <alignment horizontal="left"/>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0" fontId="0" fillId="0" borderId="10" xfId="0" applyBorder="1" applyAlignment="1" applyProtection="1">
      <alignment horizontal="center"/>
      <protection locked="0"/>
    </xf>
    <xf numFmtId="0" fontId="0" fillId="0" borderId="10" xfId="0" applyBorder="1" applyAlignment="1">
      <alignment horizontal="center"/>
    </xf>
    <xf numFmtId="169" fontId="0" fillId="0" borderId="21" xfId="1" applyNumberFormat="1" applyFont="1" applyFill="1" applyBorder="1" applyAlignment="1" applyProtection="1">
      <protection locked="0"/>
    </xf>
    <xf numFmtId="169" fontId="4" fillId="0" borderId="13" xfId="1" applyNumberFormat="1" applyFont="1" applyFill="1" applyBorder="1" applyAlignment="1" applyProtection="1">
      <protection locked="0"/>
    </xf>
    <xf numFmtId="0" fontId="4" fillId="0" borderId="10" xfId="0" applyFont="1" applyBorder="1" applyAlignment="1" applyProtection="1">
      <alignment horizontal="left"/>
      <protection locked="0"/>
    </xf>
    <xf numFmtId="0" fontId="6" fillId="0" borderId="34" xfId="0" applyFont="1" applyBorder="1"/>
    <xf numFmtId="169" fontId="4" fillId="0" borderId="12" xfId="1" applyNumberFormat="1" applyFont="1" applyFill="1" applyBorder="1" applyAlignment="1" applyProtection="1">
      <protection locked="0"/>
    </xf>
    <xf numFmtId="0" fontId="0" fillId="0" borderId="24" xfId="0" applyBorder="1" applyAlignment="1">
      <alignment horizontal="left"/>
    </xf>
    <xf numFmtId="0" fontId="12" fillId="0" borderId="25" xfId="0" applyFont="1" applyBorder="1" applyAlignment="1">
      <alignment horizontal="right"/>
    </xf>
    <xf numFmtId="0" fontId="12"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0" xfId="0"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13" fillId="0" borderId="14" xfId="0" applyFont="1" applyBorder="1"/>
    <xf numFmtId="0" fontId="14"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8" fillId="0" borderId="0" xfId="0" applyFont="1"/>
    <xf numFmtId="0" fontId="8" fillId="0" borderId="0" xfId="0" applyFont="1" applyAlignment="1">
      <alignment horizontal="center"/>
    </xf>
    <xf numFmtId="0" fontId="0" fillId="0" borderId="17" xfId="0" applyBorder="1" applyAlignment="1">
      <alignment wrapText="1"/>
    </xf>
    <xf numFmtId="0" fontId="2" fillId="0" borderId="0" xfId="0" applyFont="1" applyAlignment="1">
      <alignment horizontal="center"/>
    </xf>
    <xf numFmtId="0" fontId="0" fillId="0" borderId="0" xfId="0" applyAlignment="1">
      <alignment horizontal="left" vertical="top" wrapText="1"/>
    </xf>
    <xf numFmtId="0" fontId="0" fillId="0" borderId="18" xfId="0" applyBorder="1" applyAlignment="1">
      <alignment horizontal="left" vertical="top" wrapText="1"/>
    </xf>
    <xf numFmtId="0" fontId="8" fillId="0" borderId="29" xfId="0" applyFont="1" applyBorder="1" applyAlignment="1">
      <alignment horizontal="center"/>
    </xf>
    <xf numFmtId="0" fontId="8" fillId="0" borderId="23" xfId="0" applyFont="1" applyBorder="1" applyAlignment="1">
      <alignment horizontal="center"/>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5" fillId="0" borderId="17" xfId="4" applyBorder="1" applyAlignment="1">
      <alignment horizontal="left" vertical="top"/>
    </xf>
    <xf numFmtId="0" fontId="5" fillId="0" borderId="0" xfId="4" applyBorder="1" applyAlignment="1">
      <alignment horizontal="left" vertical="top"/>
    </xf>
    <xf numFmtId="0" fontId="5" fillId="0" borderId="18" xfId="4" applyBorder="1" applyAlignment="1">
      <alignment horizontal="left" vertical="top"/>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2" fillId="0" borderId="17" xfId="0" applyFont="1" applyBorder="1" applyAlignment="1">
      <alignment horizontal="right"/>
    </xf>
    <xf numFmtId="0" fontId="2" fillId="0" borderId="0" xfId="0" applyFont="1" applyAlignment="1">
      <alignment horizontal="right"/>
    </xf>
    <xf numFmtId="0" fontId="2" fillId="0" borderId="18" xfId="0" applyFont="1" applyBorder="1" applyAlignment="1">
      <alignment horizontal="right"/>
    </xf>
    <xf numFmtId="0" fontId="2" fillId="0" borderId="19" xfId="0" applyFont="1" applyBorder="1" applyAlignment="1">
      <alignment horizontal="right"/>
    </xf>
    <xf numFmtId="0" fontId="2" fillId="0" borderId="20" xfId="0" applyFont="1" applyBorder="1" applyAlignment="1">
      <alignment horizontal="right"/>
    </xf>
    <xf numFmtId="0" fontId="2" fillId="0" borderId="21" xfId="0" applyFont="1" applyBorder="1" applyAlignment="1">
      <alignment horizontal="right"/>
    </xf>
    <xf numFmtId="0" fontId="2" fillId="0" borderId="22" xfId="0" applyFont="1" applyBorder="1" applyAlignment="1">
      <alignment horizontal="right"/>
    </xf>
    <xf numFmtId="0" fontId="2" fillId="0" borderId="23" xfId="0" applyFont="1" applyBorder="1" applyAlignment="1">
      <alignment horizontal="right"/>
    </xf>
    <xf numFmtId="0" fontId="2" fillId="0" borderId="24" xfId="0" applyFont="1" applyBorder="1" applyAlignment="1">
      <alignment horizontal="right"/>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1" fontId="7" fillId="0" borderId="9" xfId="0" applyNumberFormat="1" applyFont="1" applyBorder="1" applyAlignment="1" applyProtection="1">
      <alignment horizontal="right" wrapText="1"/>
      <protection locked="0"/>
    </xf>
    <xf numFmtId="1" fontId="7"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0" fontId="2" fillId="0" borderId="21" xfId="0" applyFont="1" applyBorder="1" applyAlignment="1">
      <alignment horizontal="center"/>
    </xf>
    <xf numFmtId="0" fontId="2" fillId="2" borderId="9" xfId="0" applyFont="1" applyFill="1" applyBorder="1" applyAlignment="1">
      <alignment horizontal="center"/>
    </xf>
    <xf numFmtId="0" fontId="2" fillId="2" borderId="11" xfId="0" applyFont="1" applyFill="1" applyBorder="1" applyAlignment="1">
      <alignment horizontal="center"/>
    </xf>
    <xf numFmtId="0" fontId="2" fillId="2" borderId="10" xfId="0" applyFont="1" applyFill="1" applyBorder="1" applyAlignment="1">
      <alignment horizontal="center"/>
    </xf>
    <xf numFmtId="168" fontId="7" fillId="0" borderId="9" xfId="2" applyNumberFormat="1" applyFont="1" applyFill="1" applyBorder="1" applyAlignment="1" applyProtection="1">
      <alignment horizontal="right" wrapText="1"/>
      <protection locked="0"/>
    </xf>
    <xf numFmtId="168" fontId="7" fillId="0" borderId="10" xfId="2" applyNumberFormat="1" applyFont="1" applyFill="1" applyBorder="1" applyAlignment="1" applyProtection="1">
      <alignment horizontal="right" wrapText="1"/>
      <protection locked="0"/>
    </xf>
    <xf numFmtId="0" fontId="2" fillId="0" borderId="29" xfId="0" applyFont="1" applyBorder="1" applyAlignment="1">
      <alignment horizontal="center"/>
    </xf>
    <xf numFmtId="0" fontId="8" fillId="0" borderId="0" xfId="0" applyFont="1" applyAlignment="1" applyProtection="1">
      <alignment horizontal="center"/>
      <protection locked="0"/>
    </xf>
    <xf numFmtId="0" fontId="0" fillId="0" borderId="12" xfId="0" applyBorder="1" applyAlignment="1" applyProtection="1">
      <alignment horizontal="left"/>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167" fontId="8" fillId="0" borderId="20" xfId="0" applyNumberFormat="1" applyFont="1" applyBorder="1" applyAlignment="1" applyProtection="1">
      <alignment horizontal="center"/>
      <protection locked="0"/>
    </xf>
    <xf numFmtId="170" fontId="0" fillId="0" borderId="12" xfId="0" applyNumberFormat="1" applyBorder="1" applyAlignment="1" applyProtection="1">
      <alignment horizontal="left"/>
      <protection locked="0"/>
    </xf>
    <xf numFmtId="0" fontId="5" fillId="0" borderId="12" xfId="4" applyFill="1" applyBorder="1" applyAlignment="1" applyProtection="1">
      <alignment horizontal="left"/>
      <protection locked="0"/>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49" fontId="0" fillId="0" borderId="14" xfId="0" applyNumberFormat="1" applyBorder="1" applyAlignment="1" applyProtection="1">
      <alignment horizontal="left" vertical="top" wrapText="1"/>
      <protection locked="0"/>
    </xf>
    <xf numFmtId="49" fontId="0" fillId="0" borderId="15" xfId="0" applyNumberFormat="1" applyBorder="1" applyAlignment="1" applyProtection="1">
      <alignment horizontal="left" vertical="top" wrapText="1"/>
      <protection locked="0"/>
    </xf>
    <xf numFmtId="49" fontId="0" fillId="0" borderId="16" xfId="0" applyNumberFormat="1" applyBorder="1" applyAlignment="1" applyProtection="1">
      <alignment horizontal="left" vertical="top" wrapText="1"/>
      <protection locked="0"/>
    </xf>
    <xf numFmtId="49" fontId="0" fillId="0" borderId="17"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49" fontId="0" fillId="0" borderId="18" xfId="0" applyNumberFormat="1" applyBorder="1" applyAlignment="1" applyProtection="1">
      <alignment horizontal="left" vertical="top" wrapText="1"/>
      <protection locked="0"/>
    </xf>
    <xf numFmtId="49" fontId="0" fillId="0" borderId="19" xfId="0" applyNumberFormat="1" applyBorder="1" applyAlignment="1" applyProtection="1">
      <alignment horizontal="left" vertical="top" wrapText="1"/>
      <protection locked="0"/>
    </xf>
    <xf numFmtId="49" fontId="0" fillId="0" borderId="20" xfId="0" applyNumberFormat="1" applyBorder="1" applyAlignment="1" applyProtection="1">
      <alignment horizontal="left" vertical="top" wrapText="1"/>
      <protection locked="0"/>
    </xf>
    <xf numFmtId="49" fontId="0" fillId="0" borderId="21" xfId="0" applyNumberFormat="1" applyBorder="1" applyAlignment="1" applyProtection="1">
      <alignment horizontal="left" vertical="top" wrapText="1"/>
      <protection locked="0"/>
    </xf>
    <xf numFmtId="3" fontId="8" fillId="2" borderId="41"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3" fontId="8" fillId="2" borderId="42" xfId="0" applyNumberFormat="1" applyFont="1" applyFill="1" applyBorder="1" applyAlignment="1">
      <alignment horizontal="center" vertical="center"/>
    </xf>
    <xf numFmtId="0" fontId="10" fillId="0" borderId="39" xfId="0" applyFont="1" applyBorder="1" applyAlignment="1">
      <alignment horizontal="left" vertical="top" wrapText="1"/>
    </xf>
    <xf numFmtId="0" fontId="0" fillId="0" borderId="12" xfId="0" applyBorder="1" applyAlignment="1">
      <alignment horizontal="left" wrapText="1"/>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0" xfId="0" applyFont="1" applyBorder="1" applyAlignment="1">
      <alignment horizontal="center" vertical="center" wrapText="1"/>
    </xf>
    <xf numFmtId="0" fontId="2" fillId="2" borderId="46" xfId="0" applyFont="1" applyFill="1" applyBorder="1" applyAlignment="1">
      <alignment horizontal="center"/>
    </xf>
    <xf numFmtId="0" fontId="2" fillId="2" borderId="47" xfId="0" applyFont="1" applyFill="1" applyBorder="1" applyAlignment="1">
      <alignment horizontal="center"/>
    </xf>
    <xf numFmtId="0" fontId="2" fillId="0" borderId="16" xfId="0" applyFont="1" applyBorder="1" applyAlignment="1">
      <alignment horizontal="center"/>
    </xf>
    <xf numFmtId="0" fontId="2" fillId="0" borderId="9" xfId="0" applyFont="1" applyBorder="1" applyAlignment="1">
      <alignment horizontal="right"/>
    </xf>
    <xf numFmtId="0" fontId="2" fillId="0" borderId="11" xfId="0" applyFont="1" applyBorder="1" applyAlignment="1">
      <alignment horizontal="right"/>
    </xf>
    <xf numFmtId="0" fontId="2" fillId="0" borderId="10" xfId="0" applyFont="1" applyBorder="1" applyAlignment="1">
      <alignment horizontal="right"/>
    </xf>
    <xf numFmtId="0" fontId="0" fillId="0" borderId="0" xfId="0" applyAlignment="1">
      <alignment horizontal="left"/>
    </xf>
    <xf numFmtId="0" fontId="7"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2" xfId="0" applyBorder="1" applyAlignment="1" applyProtection="1">
      <alignment horizontal="center"/>
      <protection locked="0"/>
    </xf>
    <xf numFmtId="0" fontId="0" fillId="0" borderId="13" xfId="0" applyBorder="1" applyAlignment="1" applyProtection="1">
      <alignment horizontal="center"/>
      <protection locked="0"/>
    </xf>
    <xf numFmtId="0" fontId="2" fillId="2" borderId="9" xfId="0" applyFont="1" applyFill="1" applyBorder="1" applyAlignment="1">
      <alignment horizontal="center" wrapText="1"/>
    </xf>
    <xf numFmtId="0" fontId="2" fillId="2" borderId="11" xfId="0" applyFont="1" applyFill="1" applyBorder="1" applyAlignment="1">
      <alignment horizontal="center" wrapText="1"/>
    </xf>
    <xf numFmtId="0" fontId="2" fillId="2" borderId="10" xfId="0" applyFont="1" applyFill="1" applyBorder="1" applyAlignment="1">
      <alignment horizontal="center" wrapText="1"/>
    </xf>
    <xf numFmtId="0" fontId="8" fillId="0" borderId="0" xfId="0" applyFont="1" applyAlignment="1">
      <alignment horizontal="center" vertical="center"/>
    </xf>
  </cellXfs>
  <cellStyles count="5">
    <cellStyle name="Comma" xfId="1" builtinId="3"/>
    <cellStyle name="Currency" xfId="2" builtinId="4"/>
    <cellStyle name="Hyperlink" xfId="4" builtinId="8"/>
    <cellStyle name="Normal" xfId="0" builtinId="0"/>
    <cellStyle name="Percent" xfId="3" builtinId="5"/>
  </cellStyles>
  <dxfs count="5">
    <dxf>
      <fill>
        <patternFill patternType="none">
          <bgColor auto="1"/>
        </patternFill>
      </fill>
    </dxf>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0.jpeg"/><Relationship Id="rId7" Type="http://schemas.openxmlformats.org/officeDocument/2006/relationships/image" Target="../media/image14.jpeg"/><Relationship Id="rId2" Type="http://schemas.openxmlformats.org/officeDocument/2006/relationships/image" Target="../media/image9.jpeg"/><Relationship Id="rId1" Type="http://schemas.openxmlformats.org/officeDocument/2006/relationships/image" Target="../media/image8.jpeg"/><Relationship Id="rId6" Type="http://schemas.openxmlformats.org/officeDocument/2006/relationships/image" Target="../media/image13.jpeg"/><Relationship Id="rId5" Type="http://schemas.openxmlformats.org/officeDocument/2006/relationships/image" Target="../media/image12.jpeg"/><Relationship Id="rId4" Type="http://schemas.openxmlformats.org/officeDocument/2006/relationships/image" Target="../media/image11.jpeg"/></Relationships>
</file>

<file path=xl/drawings/_rels/drawing3.xml.rels><?xml version="1.0" encoding="UTF-8" standalone="yes"?>
<Relationships xmlns="http://schemas.openxmlformats.org/package/2006/relationships"><Relationship Id="rId8" Type="http://schemas.openxmlformats.org/officeDocument/2006/relationships/image" Target="../media/image22.jpeg"/><Relationship Id="rId13" Type="http://schemas.openxmlformats.org/officeDocument/2006/relationships/image" Target="../media/image27.jpeg"/><Relationship Id="rId3" Type="http://schemas.openxmlformats.org/officeDocument/2006/relationships/image" Target="../media/image17.jpeg"/><Relationship Id="rId7" Type="http://schemas.openxmlformats.org/officeDocument/2006/relationships/image" Target="../media/image21.jpeg"/><Relationship Id="rId12" Type="http://schemas.openxmlformats.org/officeDocument/2006/relationships/image" Target="../media/image26.jpeg"/><Relationship Id="rId2" Type="http://schemas.openxmlformats.org/officeDocument/2006/relationships/image" Target="../media/image16.jpeg"/><Relationship Id="rId1" Type="http://schemas.openxmlformats.org/officeDocument/2006/relationships/image" Target="../media/image15.jpeg"/><Relationship Id="rId6" Type="http://schemas.openxmlformats.org/officeDocument/2006/relationships/image" Target="../media/image20.jpeg"/><Relationship Id="rId11" Type="http://schemas.openxmlformats.org/officeDocument/2006/relationships/image" Target="../media/image25.jpeg"/><Relationship Id="rId5" Type="http://schemas.openxmlformats.org/officeDocument/2006/relationships/image" Target="../media/image19.jpeg"/><Relationship Id="rId10" Type="http://schemas.openxmlformats.org/officeDocument/2006/relationships/image" Target="../media/image24.jpeg"/><Relationship Id="rId4" Type="http://schemas.openxmlformats.org/officeDocument/2006/relationships/image" Target="../media/image18.jpeg"/><Relationship Id="rId9" Type="http://schemas.openxmlformats.org/officeDocument/2006/relationships/image" Target="../media/image23.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9.jpeg"/><Relationship Id="rId1" Type="http://schemas.openxmlformats.org/officeDocument/2006/relationships/image" Target="../media/image28.jpeg"/></Relationships>
</file>

<file path=xl/drawings/drawing1.xml><?xml version="1.0" encoding="utf-8"?>
<xdr:wsDr xmlns:xdr="http://schemas.openxmlformats.org/drawingml/2006/spreadsheetDrawing" xmlns:a="http://schemas.openxmlformats.org/drawingml/2006/main">
  <xdr:twoCellAnchor>
    <xdr:from>
      <xdr:col>2</xdr:col>
      <xdr:colOff>511</xdr:colOff>
      <xdr:row>5</xdr:row>
      <xdr:rowOff>182234</xdr:rowOff>
    </xdr:from>
    <xdr:to>
      <xdr:col>6</xdr:col>
      <xdr:colOff>572010</xdr:colOff>
      <xdr:row>27</xdr:row>
      <xdr:rowOff>4432</xdr:rowOff>
    </xdr:to>
    <xdr:pic>
      <xdr:nvPicPr>
        <xdr:cNvPr id="2" name="Picture 1" descr="Main Lobby looking west&#10;&#10;">
          <a:extLst>
            <a:ext uri="{FF2B5EF4-FFF2-40B4-BE49-F238E27FC236}">
              <a16:creationId xmlns:a16="http://schemas.microsoft.com/office/drawing/2014/main" id="{003079F7-7DF0-4056-88D3-5679553C7A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19711" y="1058534"/>
          <a:ext cx="3009899" cy="401319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512445</xdr:colOff>
      <xdr:row>27</xdr:row>
      <xdr:rowOff>139065</xdr:rowOff>
    </xdr:from>
    <xdr:to>
      <xdr:col>6</xdr:col>
      <xdr:colOff>588645</xdr:colOff>
      <xdr:row>28</xdr:row>
      <xdr:rowOff>186690</xdr:rowOff>
    </xdr:to>
    <xdr:sp macro="" textlink="" fLocksText="0">
      <xdr:nvSpPr>
        <xdr:cNvPr id="3" name="TextBox 2">
          <a:extLst>
            <a:ext uri="{FF2B5EF4-FFF2-40B4-BE49-F238E27FC236}">
              <a16:creationId xmlns:a16="http://schemas.microsoft.com/office/drawing/2014/main" id="{977F47F3-6C84-484E-BABD-0DAA7C9FC1A9}"/>
            </a:ext>
          </a:extLst>
        </xdr:cNvPr>
        <xdr:cNvSpPr txBox="1"/>
      </xdr:nvSpPr>
      <xdr:spPr>
        <a:xfrm>
          <a:off x="1122045" y="5206365"/>
          <a:ext cx="3124200"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Main Lobby </a:t>
          </a:r>
          <a:r>
            <a:rPr lang="en-US" sz="1100" b="1" baseline="0">
              <a:solidFill>
                <a:schemeClr val="bg1"/>
              </a:solidFill>
            </a:rPr>
            <a:t>looking west</a:t>
          </a:r>
          <a:endParaRPr lang="en-US" sz="1100" b="1">
            <a:solidFill>
              <a:schemeClr val="bg1"/>
            </a:solidFill>
          </a:endParaRPr>
        </a:p>
      </xdr:txBody>
    </xdr:sp>
    <xdr:clientData fLocksWithSheet="0"/>
  </xdr:twoCellAnchor>
  <xdr:twoCellAnchor>
    <xdr:from>
      <xdr:col>9</xdr:col>
      <xdr:colOff>314512</xdr:colOff>
      <xdr:row>5</xdr:row>
      <xdr:rowOff>150483</xdr:rowOff>
    </xdr:from>
    <xdr:to>
      <xdr:col>15</xdr:col>
      <xdr:colOff>111341</xdr:colOff>
      <xdr:row>19</xdr:row>
      <xdr:rowOff>74304</xdr:rowOff>
    </xdr:to>
    <xdr:pic>
      <xdr:nvPicPr>
        <xdr:cNvPr id="4" name="Picture 3" descr="Main Lobby looking west&#10;">
          <a:extLst>
            <a:ext uri="{FF2B5EF4-FFF2-40B4-BE49-F238E27FC236}">
              <a16:creationId xmlns:a16="http://schemas.microsoft.com/office/drawing/2014/main" id="{2004DF7A-F2AB-4774-B488-F3A2A9CC596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600887" y="1026783"/>
          <a:ext cx="3454429" cy="2590821"/>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25</xdr:col>
      <xdr:colOff>85912</xdr:colOff>
      <xdr:row>5</xdr:row>
      <xdr:rowOff>108573</xdr:rowOff>
    </xdr:from>
    <xdr:to>
      <xdr:col>30</xdr:col>
      <xdr:colOff>583781</xdr:colOff>
      <xdr:row>19</xdr:row>
      <xdr:rowOff>100974</xdr:rowOff>
    </xdr:to>
    <xdr:pic>
      <xdr:nvPicPr>
        <xdr:cNvPr id="6" name="Picture 5" descr="Exterior Southeast Elevation&#10;">
          <a:extLst>
            <a:ext uri="{FF2B5EF4-FFF2-40B4-BE49-F238E27FC236}">
              <a16:creationId xmlns:a16="http://schemas.microsoft.com/office/drawing/2014/main" id="{BB477A15-866C-4C7F-9D11-05F730078AC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4782987" y="984873"/>
          <a:ext cx="3545869" cy="2659401"/>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17</xdr:col>
      <xdr:colOff>236731</xdr:colOff>
      <xdr:row>5</xdr:row>
      <xdr:rowOff>169534</xdr:rowOff>
    </xdr:from>
    <xdr:to>
      <xdr:col>22</xdr:col>
      <xdr:colOff>594870</xdr:colOff>
      <xdr:row>27</xdr:row>
      <xdr:rowOff>62852</xdr:rowOff>
    </xdr:to>
    <xdr:pic>
      <xdr:nvPicPr>
        <xdr:cNvPr id="7" name="Picture 6" descr="Exterior South Elevation&#10;">
          <a:extLst>
            <a:ext uri="{FF2B5EF4-FFF2-40B4-BE49-F238E27FC236}">
              <a16:creationId xmlns:a16="http://schemas.microsoft.com/office/drawing/2014/main" id="{6D3454DC-9CF2-4B45-A692-1FEFC9ABDD2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0399906" y="1045834"/>
          <a:ext cx="3063239" cy="408431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579630</xdr:colOff>
      <xdr:row>33</xdr:row>
      <xdr:rowOff>10704</xdr:rowOff>
    </xdr:from>
    <xdr:to>
      <xdr:col>10</xdr:col>
      <xdr:colOff>295274</xdr:colOff>
      <xdr:row>52</xdr:row>
      <xdr:rowOff>142718</xdr:rowOff>
    </xdr:to>
    <xdr:pic>
      <xdr:nvPicPr>
        <xdr:cNvPr id="8" name="Picture 7" descr="Print Making Shop&#10;">
          <a:extLst>
            <a:ext uri="{FF2B5EF4-FFF2-40B4-BE49-F238E27FC236}">
              <a16:creationId xmlns:a16="http://schemas.microsoft.com/office/drawing/2014/main" id="{1BFE8825-AAEC-416D-B639-7F6C3E4954A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189230" y="6221004"/>
          <a:ext cx="5002019" cy="3751514"/>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12</xdr:col>
      <xdr:colOff>371986</xdr:colOff>
      <xdr:row>33</xdr:row>
      <xdr:rowOff>1800</xdr:rowOff>
    </xdr:from>
    <xdr:to>
      <xdr:col>21</xdr:col>
      <xdr:colOff>133350</xdr:colOff>
      <xdr:row>52</xdr:row>
      <xdr:rowOff>60948</xdr:rowOff>
    </xdr:to>
    <xdr:pic>
      <xdr:nvPicPr>
        <xdr:cNvPr id="9" name="Picture 8" descr="South Elevation&#10;">
          <a:extLst>
            <a:ext uri="{FF2B5EF4-FFF2-40B4-BE49-F238E27FC236}">
              <a16:creationId xmlns:a16="http://schemas.microsoft.com/office/drawing/2014/main" id="{9E8F46F7-1708-4F78-BC37-CF784C313386}"/>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7487161" y="6212100"/>
          <a:ext cx="4904864" cy="367864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535492</xdr:colOff>
      <xdr:row>20</xdr:row>
      <xdr:rowOff>70473</xdr:rowOff>
    </xdr:from>
    <xdr:to>
      <xdr:col>14</xdr:col>
      <xdr:colOff>611692</xdr:colOff>
      <xdr:row>21</xdr:row>
      <xdr:rowOff>118098</xdr:rowOff>
    </xdr:to>
    <xdr:sp macro="" textlink="" fLocksText="0">
      <xdr:nvSpPr>
        <xdr:cNvPr id="10" name="TextBox 9" descr="Main Lobby looking west&#10;">
          <a:extLst>
            <a:ext uri="{FF2B5EF4-FFF2-40B4-BE49-F238E27FC236}">
              <a16:creationId xmlns:a16="http://schemas.microsoft.com/office/drawing/2014/main" id="{8C738A16-851C-4627-8455-5296D4649A9A}"/>
            </a:ext>
          </a:extLst>
        </xdr:cNvPr>
        <xdr:cNvSpPr txBox="1"/>
      </xdr:nvSpPr>
      <xdr:spPr>
        <a:xfrm>
          <a:off x="5821867" y="3804273"/>
          <a:ext cx="3124200"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Main Lobby</a:t>
          </a:r>
          <a:r>
            <a:rPr lang="en-US" sz="1100" b="1" baseline="0">
              <a:solidFill>
                <a:schemeClr val="bg1"/>
              </a:solidFill>
            </a:rPr>
            <a:t> looking west</a:t>
          </a:r>
          <a:endParaRPr lang="en-US" sz="1100" b="1">
            <a:solidFill>
              <a:schemeClr val="bg1"/>
            </a:solidFill>
          </a:endParaRPr>
        </a:p>
      </xdr:txBody>
    </xdr:sp>
    <xdr:clientData fLocksWithSheet="0"/>
  </xdr:twoCellAnchor>
  <xdr:twoCellAnchor>
    <xdr:from>
      <xdr:col>17</xdr:col>
      <xdr:colOff>213871</xdr:colOff>
      <xdr:row>28</xdr:row>
      <xdr:rowOff>62853</xdr:rowOff>
    </xdr:from>
    <xdr:to>
      <xdr:col>23</xdr:col>
      <xdr:colOff>76711</xdr:colOff>
      <xdr:row>29</xdr:row>
      <xdr:rowOff>110478</xdr:rowOff>
    </xdr:to>
    <xdr:sp macro="" textlink="" fLocksText="0">
      <xdr:nvSpPr>
        <xdr:cNvPr id="11" name="TextBox 10" descr="Exterior South Elevation&#10;">
          <a:extLst>
            <a:ext uri="{FF2B5EF4-FFF2-40B4-BE49-F238E27FC236}">
              <a16:creationId xmlns:a16="http://schemas.microsoft.com/office/drawing/2014/main" id="{4DB856DC-C5D3-4AB2-9548-A72CDDA2EF3B}"/>
            </a:ext>
          </a:extLst>
        </xdr:cNvPr>
        <xdr:cNvSpPr txBox="1"/>
      </xdr:nvSpPr>
      <xdr:spPr>
        <a:xfrm>
          <a:off x="10377046" y="5320653"/>
          <a:ext cx="3177540"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Exterior South Elevation</a:t>
          </a:r>
          <a:endParaRPr lang="en-US" sz="1100" b="1">
            <a:solidFill>
              <a:schemeClr val="bg1"/>
            </a:solidFill>
          </a:endParaRPr>
        </a:p>
      </xdr:txBody>
    </xdr:sp>
    <xdr:clientData fLocksWithSheet="0"/>
  </xdr:twoCellAnchor>
  <xdr:twoCellAnchor>
    <xdr:from>
      <xdr:col>25</xdr:col>
      <xdr:colOff>238312</xdr:colOff>
      <xdr:row>20</xdr:row>
      <xdr:rowOff>39993</xdr:rowOff>
    </xdr:from>
    <xdr:to>
      <xdr:col>30</xdr:col>
      <xdr:colOff>390712</xdr:colOff>
      <xdr:row>21</xdr:row>
      <xdr:rowOff>87618</xdr:rowOff>
    </xdr:to>
    <xdr:sp macro="" textlink="" fLocksText="0">
      <xdr:nvSpPr>
        <xdr:cNvPr id="12" name="TextBox 11" descr="Exterior Southeast Elevation&#10;">
          <a:extLst>
            <a:ext uri="{FF2B5EF4-FFF2-40B4-BE49-F238E27FC236}">
              <a16:creationId xmlns:a16="http://schemas.microsoft.com/office/drawing/2014/main" id="{F109E376-D6AA-4F73-9F19-688CD795E4AE}"/>
            </a:ext>
          </a:extLst>
        </xdr:cNvPr>
        <xdr:cNvSpPr txBox="1"/>
      </xdr:nvSpPr>
      <xdr:spPr>
        <a:xfrm>
          <a:off x="14935387" y="3773793"/>
          <a:ext cx="3200400"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Exterior Southeast</a:t>
          </a:r>
          <a:r>
            <a:rPr lang="en-US" sz="1100" b="1" baseline="0">
              <a:solidFill>
                <a:schemeClr val="bg1"/>
              </a:solidFill>
            </a:rPr>
            <a:t> Elevation</a:t>
          </a:r>
          <a:endParaRPr lang="en-US" sz="1100" b="1">
            <a:solidFill>
              <a:schemeClr val="bg1"/>
            </a:solidFill>
          </a:endParaRPr>
        </a:p>
      </xdr:txBody>
    </xdr:sp>
    <xdr:clientData fLocksWithSheet="0"/>
  </xdr:twoCellAnchor>
  <xdr:twoCellAnchor>
    <xdr:from>
      <xdr:col>3</xdr:col>
      <xdr:colOff>141481</xdr:colOff>
      <xdr:row>53</xdr:row>
      <xdr:rowOff>49518</xdr:rowOff>
    </xdr:from>
    <xdr:to>
      <xdr:col>8</xdr:col>
      <xdr:colOff>202441</xdr:colOff>
      <xdr:row>54</xdr:row>
      <xdr:rowOff>97143</xdr:rowOff>
    </xdr:to>
    <xdr:sp macro="" textlink="" fLocksText="0">
      <xdr:nvSpPr>
        <xdr:cNvPr id="13" name="TextBox 12" descr="Print Making Shop&#10;">
          <a:extLst>
            <a:ext uri="{FF2B5EF4-FFF2-40B4-BE49-F238E27FC236}">
              <a16:creationId xmlns:a16="http://schemas.microsoft.com/office/drawing/2014/main" id="{9B4FC24E-853B-4DC7-9801-C20009A6BE74}"/>
            </a:ext>
          </a:extLst>
        </xdr:cNvPr>
        <xdr:cNvSpPr txBox="1"/>
      </xdr:nvSpPr>
      <xdr:spPr>
        <a:xfrm>
          <a:off x="1970281" y="10069818"/>
          <a:ext cx="3108960"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Print Making Shop</a:t>
          </a:r>
        </a:p>
      </xdr:txBody>
    </xdr:sp>
    <xdr:clientData fLocksWithSheet="0"/>
  </xdr:twoCellAnchor>
  <xdr:twoCellAnchor>
    <xdr:from>
      <xdr:col>13</xdr:col>
      <xdr:colOff>579631</xdr:colOff>
      <xdr:row>52</xdr:row>
      <xdr:rowOff>160008</xdr:rowOff>
    </xdr:from>
    <xdr:to>
      <xdr:col>19</xdr:col>
      <xdr:colOff>442471</xdr:colOff>
      <xdr:row>54</xdr:row>
      <xdr:rowOff>24753</xdr:rowOff>
    </xdr:to>
    <xdr:sp macro="" textlink="" fLocksText="0">
      <xdr:nvSpPr>
        <xdr:cNvPr id="15" name="TextBox 14" descr="South Elevation&#10;">
          <a:extLst>
            <a:ext uri="{FF2B5EF4-FFF2-40B4-BE49-F238E27FC236}">
              <a16:creationId xmlns:a16="http://schemas.microsoft.com/office/drawing/2014/main" id="{D2FA4BBE-02FA-4A06-83B6-0BA9A56F04B9}"/>
            </a:ext>
          </a:extLst>
        </xdr:cNvPr>
        <xdr:cNvSpPr txBox="1"/>
      </xdr:nvSpPr>
      <xdr:spPr>
        <a:xfrm>
          <a:off x="8304406" y="9989808"/>
          <a:ext cx="3177540" cy="24574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South Elevation</a:t>
          </a:r>
        </a:p>
      </xdr:txBody>
    </xdr:sp>
    <xdr:clientData fLocksWithSheet="0"/>
  </xdr:twoCellAnchor>
  <xdr:twoCellAnchor>
    <xdr:from>
      <xdr:col>23</xdr:col>
      <xdr:colOff>260985</xdr:colOff>
      <xdr:row>32</xdr:row>
      <xdr:rowOff>85725</xdr:rowOff>
    </xdr:from>
    <xdr:to>
      <xdr:col>28</xdr:col>
      <xdr:colOff>276223</xdr:colOff>
      <xdr:row>53</xdr:row>
      <xdr:rowOff>169543</xdr:rowOff>
    </xdr:to>
    <xdr:pic>
      <xdr:nvPicPr>
        <xdr:cNvPr id="16" name="Picture 15" descr="Lecture Room&#10;">
          <a:extLst>
            <a:ext uri="{FF2B5EF4-FFF2-40B4-BE49-F238E27FC236}">
              <a16:creationId xmlns:a16="http://schemas.microsoft.com/office/drawing/2014/main" id="{C13A6218-8F6B-4548-9611-8CD4D0470D4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13738860" y="6105525"/>
          <a:ext cx="3063238" cy="408431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23</xdr:col>
      <xdr:colOff>238125</xdr:colOff>
      <xdr:row>54</xdr:row>
      <xdr:rowOff>83819</xdr:rowOff>
    </xdr:from>
    <xdr:to>
      <xdr:col>28</xdr:col>
      <xdr:colOff>367665</xdr:colOff>
      <xdr:row>55</xdr:row>
      <xdr:rowOff>131444</xdr:rowOff>
    </xdr:to>
    <xdr:sp macro="" textlink="" fLocksText="0">
      <xdr:nvSpPr>
        <xdr:cNvPr id="17" name="TextBox 16" descr="Lecture Room&#10;">
          <a:extLst>
            <a:ext uri="{FF2B5EF4-FFF2-40B4-BE49-F238E27FC236}">
              <a16:creationId xmlns:a16="http://schemas.microsoft.com/office/drawing/2014/main" id="{17C9954C-44A5-4501-BBF2-526A57222A39}"/>
            </a:ext>
          </a:extLst>
        </xdr:cNvPr>
        <xdr:cNvSpPr txBox="1"/>
      </xdr:nvSpPr>
      <xdr:spPr>
        <a:xfrm>
          <a:off x="13716000" y="10294619"/>
          <a:ext cx="3177540"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Lecture Room</a:t>
          </a:r>
          <a:endParaRPr lang="en-US" sz="1100" b="1">
            <a:solidFill>
              <a:schemeClr val="bg1"/>
            </a:solidFill>
          </a:endParaRPr>
        </a:p>
      </xdr:txBody>
    </xdr:sp>
    <xdr:clientData fLocksWithSheet="0"/>
  </xdr:twoCellAnchor>
</xdr:wsDr>
</file>

<file path=xl/drawings/drawing2.xml><?xml version="1.0" encoding="utf-8"?>
<xdr:wsDr xmlns:xdr="http://schemas.openxmlformats.org/drawingml/2006/spreadsheetDrawing" xmlns:a="http://schemas.openxmlformats.org/drawingml/2006/main">
  <xdr:twoCellAnchor>
    <xdr:from>
      <xdr:col>1</xdr:col>
      <xdr:colOff>610111</xdr:colOff>
      <xdr:row>5</xdr:row>
      <xdr:rowOff>47613</xdr:rowOff>
    </xdr:from>
    <xdr:to>
      <xdr:col>6</xdr:col>
      <xdr:colOff>572010</xdr:colOff>
      <xdr:row>27</xdr:row>
      <xdr:rowOff>139053</xdr:rowOff>
    </xdr:to>
    <xdr:pic>
      <xdr:nvPicPr>
        <xdr:cNvPr id="2" name="Picture 1" descr="East Entrance Walkway looking northeast&#10;">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34951" y="908673"/>
          <a:ext cx="3086099" cy="411480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483870</xdr:colOff>
      <xdr:row>28</xdr:row>
      <xdr:rowOff>53340</xdr:rowOff>
    </xdr:from>
    <xdr:to>
      <xdr:col>6</xdr:col>
      <xdr:colOff>560070</xdr:colOff>
      <xdr:row>29</xdr:row>
      <xdr:rowOff>100965</xdr:rowOff>
    </xdr:to>
    <xdr:sp macro="" textlink="" fLocksText="0">
      <xdr:nvSpPr>
        <xdr:cNvPr id="5" name="TextBox 4" descr="East Entrance Walkway looking northeast&#10;">
          <a:extLst>
            <a:ext uri="{FF2B5EF4-FFF2-40B4-BE49-F238E27FC236}">
              <a16:creationId xmlns:a16="http://schemas.microsoft.com/office/drawing/2014/main" id="{00000000-0008-0000-0200-000005000000}"/>
            </a:ext>
          </a:extLst>
        </xdr:cNvPr>
        <xdr:cNvSpPr txBox="1"/>
      </xdr:nvSpPr>
      <xdr:spPr>
        <a:xfrm>
          <a:off x="1108710" y="5120640"/>
          <a:ext cx="3200400" cy="23050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East</a:t>
          </a:r>
          <a:r>
            <a:rPr lang="en-US" sz="1100" b="1" baseline="0">
              <a:solidFill>
                <a:schemeClr val="bg1"/>
              </a:solidFill>
            </a:rPr>
            <a:t> Entrance Walkway looking northeast</a:t>
          </a:r>
          <a:endParaRPr lang="en-US" sz="1100" b="1">
            <a:solidFill>
              <a:schemeClr val="bg1"/>
            </a:solidFill>
          </a:endParaRPr>
        </a:p>
      </xdr:txBody>
    </xdr:sp>
    <xdr:clientData fLocksWithSheet="0"/>
  </xdr:twoCellAnchor>
  <xdr:twoCellAnchor>
    <xdr:from>
      <xdr:col>9</xdr:col>
      <xdr:colOff>314512</xdr:colOff>
      <xdr:row>5</xdr:row>
      <xdr:rowOff>62853</xdr:rowOff>
    </xdr:from>
    <xdr:to>
      <xdr:col>15</xdr:col>
      <xdr:colOff>111341</xdr:colOff>
      <xdr:row>19</xdr:row>
      <xdr:rowOff>161935</xdr:rowOff>
    </xdr:to>
    <xdr:pic>
      <xdr:nvPicPr>
        <xdr:cNvPr id="17" name="Picture 16" descr="South elevation, Art Glass on second floor&#10;">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5732332" y="923913"/>
          <a:ext cx="3545869" cy="265940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10</xdr:col>
      <xdr:colOff>130051</xdr:colOff>
      <xdr:row>25</xdr:row>
      <xdr:rowOff>116193</xdr:rowOff>
    </xdr:from>
    <xdr:to>
      <xdr:col>15</xdr:col>
      <xdr:colOff>91950</xdr:colOff>
      <xdr:row>48</xdr:row>
      <xdr:rowOff>24753</xdr:rowOff>
    </xdr:to>
    <xdr:pic>
      <xdr:nvPicPr>
        <xdr:cNvPr id="19" name="Picture 18" descr="South Elevation, Main Entrance&#10;">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6026026" y="4802493"/>
          <a:ext cx="3009899" cy="429006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25</xdr:col>
      <xdr:colOff>85912</xdr:colOff>
      <xdr:row>5</xdr:row>
      <xdr:rowOff>55233</xdr:rowOff>
    </xdr:from>
    <xdr:to>
      <xdr:col>30</xdr:col>
      <xdr:colOff>583781</xdr:colOff>
      <xdr:row>19</xdr:row>
      <xdr:rowOff>154315</xdr:rowOff>
    </xdr:to>
    <xdr:pic>
      <xdr:nvPicPr>
        <xdr:cNvPr id="21" name="Picture 20" descr="Lobby looking north&#1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15059212" y="916293"/>
          <a:ext cx="3545869" cy="265940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17</xdr:col>
      <xdr:colOff>236731</xdr:colOff>
      <xdr:row>5</xdr:row>
      <xdr:rowOff>70473</xdr:rowOff>
    </xdr:from>
    <xdr:to>
      <xdr:col>22</xdr:col>
      <xdr:colOff>594870</xdr:colOff>
      <xdr:row>27</xdr:row>
      <xdr:rowOff>161913</xdr:rowOff>
    </xdr:to>
    <xdr:pic>
      <xdr:nvPicPr>
        <xdr:cNvPr id="23" name="Picture 22" descr="North patio and lobby glass looking east&#10;">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10653271" y="931533"/>
          <a:ext cx="3086099" cy="411480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617731</xdr:colOff>
      <xdr:row>35</xdr:row>
      <xdr:rowOff>78093</xdr:rowOff>
    </xdr:from>
    <xdr:to>
      <xdr:col>6</xdr:col>
      <xdr:colOff>579630</xdr:colOff>
      <xdr:row>57</xdr:row>
      <xdr:rowOff>169533</xdr:rowOff>
    </xdr:to>
    <xdr:pic>
      <xdr:nvPicPr>
        <xdr:cNvPr id="25" name="Picture 24" descr="Lobby looking east&#10;">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1242571" y="6425553"/>
          <a:ext cx="3086099" cy="411480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17</xdr:col>
      <xdr:colOff>229111</xdr:colOff>
      <xdr:row>35</xdr:row>
      <xdr:rowOff>177153</xdr:rowOff>
    </xdr:from>
    <xdr:to>
      <xdr:col>22</xdr:col>
      <xdr:colOff>587250</xdr:colOff>
      <xdr:row>58</xdr:row>
      <xdr:rowOff>85713</xdr:rowOff>
    </xdr:to>
    <xdr:pic>
      <xdr:nvPicPr>
        <xdr:cNvPr id="27" name="Picture 26" descr="South Elevation, Fire lane looking west&#10;">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10645651" y="6524613"/>
          <a:ext cx="3086099" cy="411480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535492</xdr:colOff>
      <xdr:row>20</xdr:row>
      <xdr:rowOff>70473</xdr:rowOff>
    </xdr:from>
    <xdr:to>
      <xdr:col>14</xdr:col>
      <xdr:colOff>611692</xdr:colOff>
      <xdr:row>21</xdr:row>
      <xdr:rowOff>118098</xdr:rowOff>
    </xdr:to>
    <xdr:sp macro="" textlink="" fLocksText="0">
      <xdr:nvSpPr>
        <xdr:cNvPr id="3" name="TextBox 2" descr="South elevation, Art Glass on second floor&#10;">
          <a:extLst>
            <a:ext uri="{FF2B5EF4-FFF2-40B4-BE49-F238E27FC236}">
              <a16:creationId xmlns:a16="http://schemas.microsoft.com/office/drawing/2014/main" id="{4A56880B-D370-4A8E-BF43-3C383029238E}"/>
            </a:ext>
          </a:extLst>
        </xdr:cNvPr>
        <xdr:cNvSpPr txBox="1"/>
      </xdr:nvSpPr>
      <xdr:spPr>
        <a:xfrm>
          <a:off x="5953312" y="3674733"/>
          <a:ext cx="3200400" cy="23050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South</a:t>
          </a:r>
          <a:r>
            <a:rPr lang="en-US" sz="1100" b="1" baseline="0">
              <a:solidFill>
                <a:schemeClr val="bg1"/>
              </a:solidFill>
            </a:rPr>
            <a:t> elevation, Art Glass on second floor</a:t>
          </a:r>
          <a:endParaRPr lang="en-US" sz="1100" b="1">
            <a:solidFill>
              <a:schemeClr val="bg1"/>
            </a:solidFill>
          </a:endParaRPr>
        </a:p>
      </xdr:txBody>
    </xdr:sp>
    <xdr:clientData fLocksWithSheet="0"/>
  </xdr:twoCellAnchor>
  <xdr:twoCellAnchor>
    <xdr:from>
      <xdr:col>17</xdr:col>
      <xdr:colOff>213871</xdr:colOff>
      <xdr:row>28</xdr:row>
      <xdr:rowOff>62853</xdr:rowOff>
    </xdr:from>
    <xdr:to>
      <xdr:col>23</xdr:col>
      <xdr:colOff>76711</xdr:colOff>
      <xdr:row>29</xdr:row>
      <xdr:rowOff>110478</xdr:rowOff>
    </xdr:to>
    <xdr:sp macro="" textlink="" fLocksText="0">
      <xdr:nvSpPr>
        <xdr:cNvPr id="4" name="TextBox 3" descr="North patio and lobby glass looking east&#10;">
          <a:extLst>
            <a:ext uri="{FF2B5EF4-FFF2-40B4-BE49-F238E27FC236}">
              <a16:creationId xmlns:a16="http://schemas.microsoft.com/office/drawing/2014/main" id="{C465C6A8-744F-40F8-8586-14FBCD23A741}"/>
            </a:ext>
          </a:extLst>
        </xdr:cNvPr>
        <xdr:cNvSpPr txBox="1"/>
      </xdr:nvSpPr>
      <xdr:spPr>
        <a:xfrm>
          <a:off x="10630411" y="5130153"/>
          <a:ext cx="3200400" cy="23050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North patio</a:t>
          </a:r>
          <a:r>
            <a:rPr lang="en-US" sz="1100" b="1" baseline="0">
              <a:solidFill>
                <a:schemeClr val="bg1"/>
              </a:solidFill>
            </a:rPr>
            <a:t> and lobby glass looking east</a:t>
          </a:r>
          <a:endParaRPr lang="en-US" sz="1100" b="1">
            <a:solidFill>
              <a:schemeClr val="bg1"/>
            </a:solidFill>
          </a:endParaRPr>
        </a:p>
      </xdr:txBody>
    </xdr:sp>
    <xdr:clientData fLocksWithSheet="0"/>
  </xdr:twoCellAnchor>
  <xdr:twoCellAnchor>
    <xdr:from>
      <xdr:col>25</xdr:col>
      <xdr:colOff>238312</xdr:colOff>
      <xdr:row>20</xdr:row>
      <xdr:rowOff>39993</xdr:rowOff>
    </xdr:from>
    <xdr:to>
      <xdr:col>30</xdr:col>
      <xdr:colOff>390712</xdr:colOff>
      <xdr:row>21</xdr:row>
      <xdr:rowOff>87618</xdr:rowOff>
    </xdr:to>
    <xdr:sp macro="" textlink="" fLocksText="0">
      <xdr:nvSpPr>
        <xdr:cNvPr id="6" name="TextBox 5" descr="Lobby looking north&#10;">
          <a:extLst>
            <a:ext uri="{FF2B5EF4-FFF2-40B4-BE49-F238E27FC236}">
              <a16:creationId xmlns:a16="http://schemas.microsoft.com/office/drawing/2014/main" id="{63CB86B2-37AE-414B-BF95-BB8EB5C4807F}"/>
            </a:ext>
          </a:extLst>
        </xdr:cNvPr>
        <xdr:cNvSpPr txBox="1"/>
      </xdr:nvSpPr>
      <xdr:spPr>
        <a:xfrm>
          <a:off x="15211612" y="3644253"/>
          <a:ext cx="3200400" cy="23050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Lobby looking north</a:t>
          </a:r>
        </a:p>
      </xdr:txBody>
    </xdr:sp>
    <xdr:clientData fLocksWithSheet="0"/>
  </xdr:twoCellAnchor>
  <xdr:twoCellAnchor>
    <xdr:from>
      <xdr:col>1</xdr:col>
      <xdr:colOff>579631</xdr:colOff>
      <xdr:row>58</xdr:row>
      <xdr:rowOff>78093</xdr:rowOff>
    </xdr:from>
    <xdr:to>
      <xdr:col>7</xdr:col>
      <xdr:colOff>30991</xdr:colOff>
      <xdr:row>59</xdr:row>
      <xdr:rowOff>125718</xdr:rowOff>
    </xdr:to>
    <xdr:sp macro="" textlink="" fLocksText="0">
      <xdr:nvSpPr>
        <xdr:cNvPr id="8" name="TextBox 7" descr="Lobby looking east&#10;">
          <a:extLst>
            <a:ext uri="{FF2B5EF4-FFF2-40B4-BE49-F238E27FC236}">
              <a16:creationId xmlns:a16="http://schemas.microsoft.com/office/drawing/2014/main" id="{93A011B4-77E4-4CAF-95E6-ACCE244EAB3B}"/>
            </a:ext>
          </a:extLst>
        </xdr:cNvPr>
        <xdr:cNvSpPr txBox="1"/>
      </xdr:nvSpPr>
      <xdr:spPr>
        <a:xfrm>
          <a:off x="1204471" y="10631793"/>
          <a:ext cx="3200400" cy="23050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L</a:t>
          </a:r>
          <a:r>
            <a:rPr lang="en-US" sz="1100" b="1" baseline="0">
              <a:solidFill>
                <a:schemeClr val="bg1"/>
              </a:solidFill>
            </a:rPr>
            <a:t>obby looking east</a:t>
          </a:r>
          <a:endParaRPr lang="en-US" sz="1100" b="1">
            <a:solidFill>
              <a:schemeClr val="bg1"/>
            </a:solidFill>
          </a:endParaRPr>
        </a:p>
      </xdr:txBody>
    </xdr:sp>
    <xdr:clientData fLocksWithSheet="0"/>
  </xdr:twoCellAnchor>
  <xdr:twoCellAnchor>
    <xdr:from>
      <xdr:col>9</xdr:col>
      <xdr:colOff>617731</xdr:colOff>
      <xdr:row>48</xdr:row>
      <xdr:rowOff>85713</xdr:rowOff>
    </xdr:from>
    <xdr:to>
      <xdr:col>15</xdr:col>
      <xdr:colOff>69091</xdr:colOff>
      <xdr:row>49</xdr:row>
      <xdr:rowOff>133338</xdr:rowOff>
    </xdr:to>
    <xdr:sp macro="" textlink="" fLocksText="0">
      <xdr:nvSpPr>
        <xdr:cNvPr id="9" name="TextBox 8" descr="South Elevation, Main Entrance&#10;">
          <a:extLst>
            <a:ext uri="{FF2B5EF4-FFF2-40B4-BE49-F238E27FC236}">
              <a16:creationId xmlns:a16="http://schemas.microsoft.com/office/drawing/2014/main" id="{746412CF-D95A-49C7-87CC-764CBECB8315}"/>
            </a:ext>
          </a:extLst>
        </xdr:cNvPr>
        <xdr:cNvSpPr txBox="1"/>
      </xdr:nvSpPr>
      <xdr:spPr>
        <a:xfrm>
          <a:off x="6035551" y="8810613"/>
          <a:ext cx="3200400" cy="23050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South Elevation,</a:t>
          </a:r>
          <a:r>
            <a:rPr lang="en-US" sz="1100" b="1" baseline="0">
              <a:solidFill>
                <a:schemeClr val="bg1"/>
              </a:solidFill>
            </a:rPr>
            <a:t> Main Entrance</a:t>
          </a:r>
          <a:endParaRPr lang="en-US" sz="1100" b="1">
            <a:solidFill>
              <a:schemeClr val="bg1"/>
            </a:solidFill>
          </a:endParaRPr>
        </a:p>
      </xdr:txBody>
    </xdr:sp>
    <xdr:clientData fLocksWithSheet="0"/>
  </xdr:twoCellAnchor>
  <xdr:twoCellAnchor>
    <xdr:from>
      <xdr:col>17</xdr:col>
      <xdr:colOff>198631</xdr:colOff>
      <xdr:row>58</xdr:row>
      <xdr:rowOff>169533</xdr:rowOff>
    </xdr:from>
    <xdr:to>
      <xdr:col>23</xdr:col>
      <xdr:colOff>61471</xdr:colOff>
      <xdr:row>60</xdr:row>
      <xdr:rowOff>34278</xdr:rowOff>
    </xdr:to>
    <xdr:sp macro="" textlink="" fLocksText="0">
      <xdr:nvSpPr>
        <xdr:cNvPr id="10" name="TextBox 9" descr="South Elevation, Fire lane looking west&#10;">
          <a:extLst>
            <a:ext uri="{FF2B5EF4-FFF2-40B4-BE49-F238E27FC236}">
              <a16:creationId xmlns:a16="http://schemas.microsoft.com/office/drawing/2014/main" id="{A0168667-1E55-472C-A40C-9D91B0FC3C8F}"/>
            </a:ext>
          </a:extLst>
        </xdr:cNvPr>
        <xdr:cNvSpPr txBox="1"/>
      </xdr:nvSpPr>
      <xdr:spPr>
        <a:xfrm>
          <a:off x="10615171" y="10723233"/>
          <a:ext cx="3200400" cy="23050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South Elevation,</a:t>
          </a:r>
          <a:r>
            <a:rPr lang="en-US" sz="1100" b="1" baseline="0">
              <a:solidFill>
                <a:schemeClr val="bg1"/>
              </a:solidFill>
            </a:rPr>
            <a:t> Fire lane looking west</a:t>
          </a:r>
          <a:endParaRPr lang="en-US" sz="1100" b="1">
            <a:solidFill>
              <a:schemeClr val="bg1"/>
            </a:solidFill>
          </a:endParaRPr>
        </a:p>
      </xdr:txBody>
    </xdr:sp>
    <xdr:clientData fLocksWithSheet="0"/>
  </xdr:twoCellAnchor>
</xdr:wsDr>
</file>

<file path=xl/drawings/drawing3.xml><?xml version="1.0" encoding="utf-8"?>
<xdr:wsDr xmlns:xdr="http://schemas.openxmlformats.org/drawingml/2006/spreadsheetDrawing" xmlns:a="http://schemas.openxmlformats.org/drawingml/2006/main">
  <xdr:twoCellAnchor>
    <xdr:from>
      <xdr:col>1</xdr:col>
      <xdr:colOff>259976</xdr:colOff>
      <xdr:row>4</xdr:row>
      <xdr:rowOff>78559</xdr:rowOff>
    </xdr:from>
    <xdr:to>
      <xdr:col>7</xdr:col>
      <xdr:colOff>587854</xdr:colOff>
      <xdr:row>20</xdr:row>
      <xdr:rowOff>155738</xdr:rowOff>
    </xdr:to>
    <xdr:pic>
      <xdr:nvPicPr>
        <xdr:cNvPr id="2" name="Picture 1" descr="Slab on Grade Pour - East Wing, June 2022&#10;">
          <a:extLst>
            <a:ext uri="{FF2B5EF4-FFF2-40B4-BE49-F238E27FC236}">
              <a16:creationId xmlns:a16="http://schemas.microsoft.com/office/drawing/2014/main" id="{8239AD0D-EA53-4CA5-ADE7-09F1CDF786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869576" y="764359"/>
          <a:ext cx="3985478" cy="3125179"/>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216082</xdr:colOff>
      <xdr:row>21</xdr:row>
      <xdr:rowOff>37012</xdr:rowOff>
    </xdr:from>
    <xdr:to>
      <xdr:col>7</xdr:col>
      <xdr:colOff>265612</xdr:colOff>
      <xdr:row>22</xdr:row>
      <xdr:rowOff>113212</xdr:rowOff>
    </xdr:to>
    <xdr:sp macro="" textlink="" fLocksText="0">
      <xdr:nvSpPr>
        <xdr:cNvPr id="3" name="TextBox 2" descr="Slab on Grade Pour - East Wing, June 2022&#10;">
          <a:extLst>
            <a:ext uri="{FF2B5EF4-FFF2-40B4-BE49-F238E27FC236}">
              <a16:creationId xmlns:a16="http://schemas.microsoft.com/office/drawing/2014/main" id="{4BAFD120-68C3-4E31-99EA-C88EA13DFD2F}"/>
            </a:ext>
          </a:extLst>
        </xdr:cNvPr>
        <xdr:cNvSpPr txBox="1"/>
      </xdr:nvSpPr>
      <xdr:spPr>
        <a:xfrm>
          <a:off x="825682" y="3961312"/>
          <a:ext cx="3707130" cy="2667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Slab on Grade Pour - East Wing, June 2022</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10</xdr:col>
      <xdr:colOff>381132</xdr:colOff>
      <xdr:row>3</xdr:row>
      <xdr:rowOff>114995</xdr:rowOff>
    </xdr:from>
    <xdr:to>
      <xdr:col>17</xdr:col>
      <xdr:colOff>88524</xdr:colOff>
      <xdr:row>20</xdr:row>
      <xdr:rowOff>7117</xdr:rowOff>
    </xdr:to>
    <xdr:pic>
      <xdr:nvPicPr>
        <xdr:cNvPr id="4" name="Picture 3" descr="Slab on Grade Pour - East Wing, June 2022&#10;">
          <a:extLst>
            <a:ext uri="{FF2B5EF4-FFF2-40B4-BE49-F238E27FC236}">
              <a16:creationId xmlns:a16="http://schemas.microsoft.com/office/drawing/2014/main" id="{4A362A02-DFB0-4494-A1DC-1046DFB1614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77107" y="610295"/>
          <a:ext cx="3974592" cy="313062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10</xdr:col>
      <xdr:colOff>269423</xdr:colOff>
      <xdr:row>20</xdr:row>
      <xdr:rowOff>76200</xdr:rowOff>
    </xdr:from>
    <xdr:to>
      <xdr:col>17</xdr:col>
      <xdr:colOff>32658</xdr:colOff>
      <xdr:row>21</xdr:row>
      <xdr:rowOff>181790</xdr:rowOff>
    </xdr:to>
    <xdr:sp macro="" textlink="" fLocksText="0">
      <xdr:nvSpPr>
        <xdr:cNvPr id="5" name="TextBox 4" descr="Slab on Grade Pour - East Wing, June 2022&#10;">
          <a:extLst>
            <a:ext uri="{FF2B5EF4-FFF2-40B4-BE49-F238E27FC236}">
              <a16:creationId xmlns:a16="http://schemas.microsoft.com/office/drawing/2014/main" id="{0433D21D-D403-47A0-85D0-05F774AFE05D}"/>
            </a:ext>
          </a:extLst>
        </xdr:cNvPr>
        <xdr:cNvSpPr txBox="1"/>
      </xdr:nvSpPr>
      <xdr:spPr>
        <a:xfrm>
          <a:off x="6165398" y="3810000"/>
          <a:ext cx="4030435" cy="29609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Slab on Grade Pour - East Wing, June 2022</a:t>
          </a:r>
          <a:endParaRPr lang="en-US" sz="1100" b="1">
            <a:solidFill>
              <a:schemeClr val="bg1"/>
            </a:solidFill>
          </a:endParaRPr>
        </a:p>
      </xdr:txBody>
    </xdr:sp>
    <xdr:clientData fLocksWithSheet="0"/>
  </xdr:twoCellAnchor>
  <xdr:twoCellAnchor>
    <xdr:from>
      <xdr:col>2</xdr:col>
      <xdr:colOff>604300</xdr:colOff>
      <xdr:row>27</xdr:row>
      <xdr:rowOff>99237</xdr:rowOff>
    </xdr:from>
    <xdr:to>
      <xdr:col>6</xdr:col>
      <xdr:colOff>48483</xdr:colOff>
      <xdr:row>41</xdr:row>
      <xdr:rowOff>76605</xdr:rowOff>
    </xdr:to>
    <xdr:pic>
      <xdr:nvPicPr>
        <xdr:cNvPr id="6" name="Picture 5" descr="Old Wood Water pipe unearthed on site&#10;">
          <a:extLst>
            <a:ext uri="{FF2B5EF4-FFF2-40B4-BE49-F238E27FC236}">
              <a16:creationId xmlns:a16="http://schemas.microsoft.com/office/drawing/2014/main" id="{5833B50D-4FF4-4228-A5AE-07F8CDA2908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1823500" y="5166537"/>
          <a:ext cx="1882583" cy="264436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10</xdr:col>
      <xdr:colOff>343612</xdr:colOff>
      <xdr:row>25</xdr:row>
      <xdr:rowOff>143412</xdr:rowOff>
    </xdr:from>
    <xdr:to>
      <xdr:col>17</xdr:col>
      <xdr:colOff>51004</xdr:colOff>
      <xdr:row>42</xdr:row>
      <xdr:rowOff>35536</xdr:rowOff>
    </xdr:to>
    <xdr:pic>
      <xdr:nvPicPr>
        <xdr:cNvPr id="7" name="Picture 6" descr="Slab on Grade Pour - West Wing, June 2022&#10;">
          <a:extLst>
            <a:ext uri="{FF2B5EF4-FFF2-40B4-BE49-F238E27FC236}">
              <a16:creationId xmlns:a16="http://schemas.microsoft.com/office/drawing/2014/main" id="{38A34EB2-01E0-4773-ABCA-04DE6B3E4F9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a:off x="6239587" y="4829712"/>
          <a:ext cx="3974592" cy="3130624"/>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300587</xdr:colOff>
      <xdr:row>48</xdr:row>
      <xdr:rowOff>154083</xdr:rowOff>
    </xdr:from>
    <xdr:to>
      <xdr:col>8</xdr:col>
      <xdr:colOff>10884</xdr:colOff>
      <xdr:row>65</xdr:row>
      <xdr:rowOff>48385</xdr:rowOff>
    </xdr:to>
    <xdr:pic>
      <xdr:nvPicPr>
        <xdr:cNvPr id="8" name="Picture 7" descr="Steel Erection Started, July 2022&#10;">
          <a:extLst>
            <a:ext uri="{FF2B5EF4-FFF2-40B4-BE49-F238E27FC236}">
              <a16:creationId xmlns:a16="http://schemas.microsoft.com/office/drawing/2014/main" id="{120ECC8D-4E90-4FC0-90CE-3819450FE13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910187" y="9221883"/>
          <a:ext cx="3977497" cy="313280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2</xdr:col>
      <xdr:colOff>217715</xdr:colOff>
      <xdr:row>42</xdr:row>
      <xdr:rowOff>10886</xdr:rowOff>
    </xdr:from>
    <xdr:to>
      <xdr:col>6</xdr:col>
      <xdr:colOff>370115</xdr:colOff>
      <xdr:row>43</xdr:row>
      <xdr:rowOff>163286</xdr:rowOff>
    </xdr:to>
    <xdr:sp macro="" textlink="" fLocksText="0">
      <xdr:nvSpPr>
        <xdr:cNvPr id="9" name="TextBox 8" descr="Old Wood Water pipe unearthed on site&#10;">
          <a:extLst>
            <a:ext uri="{FF2B5EF4-FFF2-40B4-BE49-F238E27FC236}">
              <a16:creationId xmlns:a16="http://schemas.microsoft.com/office/drawing/2014/main" id="{E4DB485E-97D0-46AE-ACC5-E734F3094BAF}"/>
            </a:ext>
          </a:extLst>
        </xdr:cNvPr>
        <xdr:cNvSpPr txBox="1"/>
      </xdr:nvSpPr>
      <xdr:spPr>
        <a:xfrm>
          <a:off x="1436915" y="7935686"/>
          <a:ext cx="2590800" cy="34290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Old Wood Water pipe unearthed on site</a:t>
          </a:r>
        </a:p>
        <a:p>
          <a:pPr algn="ctr"/>
          <a:endParaRPr lang="en-US" sz="1100" b="1">
            <a:solidFill>
              <a:schemeClr val="bg1"/>
            </a:solidFill>
          </a:endParaRPr>
        </a:p>
      </xdr:txBody>
    </xdr:sp>
    <xdr:clientData fLocksWithSheet="0"/>
  </xdr:twoCellAnchor>
  <xdr:twoCellAnchor>
    <xdr:from>
      <xdr:col>11</xdr:col>
      <xdr:colOff>75448</xdr:colOff>
      <xdr:row>42</xdr:row>
      <xdr:rowOff>143359</xdr:rowOff>
    </xdr:from>
    <xdr:to>
      <xdr:col>16</xdr:col>
      <xdr:colOff>180553</xdr:colOff>
      <xdr:row>44</xdr:row>
      <xdr:rowOff>10889</xdr:rowOff>
    </xdr:to>
    <xdr:sp macro="" textlink="" fLocksText="0">
      <xdr:nvSpPr>
        <xdr:cNvPr id="10" name="TextBox 9" descr="Slab on Grade Pour - West Wing, June 2022&#10;">
          <a:extLst>
            <a:ext uri="{FF2B5EF4-FFF2-40B4-BE49-F238E27FC236}">
              <a16:creationId xmlns:a16="http://schemas.microsoft.com/office/drawing/2014/main" id="{881167CE-EE6F-4B50-B6A2-810BFF445DFE}"/>
            </a:ext>
          </a:extLst>
        </xdr:cNvPr>
        <xdr:cNvSpPr txBox="1"/>
      </xdr:nvSpPr>
      <xdr:spPr>
        <a:xfrm>
          <a:off x="6581023" y="8068159"/>
          <a:ext cx="3153105" cy="24853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Slab on Grade Pour - West Wing, June 2022</a:t>
          </a:r>
          <a:endParaRPr lang="en-US" sz="1100" b="1">
            <a:solidFill>
              <a:schemeClr val="bg1"/>
            </a:solidFill>
          </a:endParaRPr>
        </a:p>
      </xdr:txBody>
    </xdr:sp>
    <xdr:clientData fLocksWithSheet="0"/>
  </xdr:twoCellAnchor>
  <xdr:twoCellAnchor>
    <xdr:from>
      <xdr:col>1</xdr:col>
      <xdr:colOff>355994</xdr:colOff>
      <xdr:row>65</xdr:row>
      <xdr:rowOff>119276</xdr:rowOff>
    </xdr:from>
    <xdr:to>
      <xdr:col>7</xdr:col>
      <xdr:colOff>405524</xdr:colOff>
      <xdr:row>67</xdr:row>
      <xdr:rowOff>10418</xdr:rowOff>
    </xdr:to>
    <xdr:sp macro="" textlink="" fLocksText="0">
      <xdr:nvSpPr>
        <xdr:cNvPr id="11" name="TextBox 10" descr="Steel Erection Started, July 2022&#10;">
          <a:extLst>
            <a:ext uri="{FF2B5EF4-FFF2-40B4-BE49-F238E27FC236}">
              <a16:creationId xmlns:a16="http://schemas.microsoft.com/office/drawing/2014/main" id="{081C1144-B356-42E2-B53D-546EAA807A49}"/>
            </a:ext>
          </a:extLst>
        </xdr:cNvPr>
        <xdr:cNvSpPr txBox="1"/>
      </xdr:nvSpPr>
      <xdr:spPr>
        <a:xfrm>
          <a:off x="965594" y="12425576"/>
          <a:ext cx="3707130" cy="272142"/>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Steel Erection Started, July 2022</a:t>
          </a:r>
        </a:p>
        <a:p>
          <a:pPr algn="ctr"/>
          <a:endParaRPr lang="en-US" sz="1100" b="1">
            <a:solidFill>
              <a:schemeClr val="bg1"/>
            </a:solidFill>
          </a:endParaRPr>
        </a:p>
      </xdr:txBody>
    </xdr:sp>
    <xdr:clientData fLocksWithSheet="0"/>
  </xdr:twoCellAnchor>
  <xdr:twoCellAnchor>
    <xdr:from>
      <xdr:col>10</xdr:col>
      <xdr:colOff>326572</xdr:colOff>
      <xdr:row>48</xdr:row>
      <xdr:rowOff>163289</xdr:rowOff>
    </xdr:from>
    <xdr:to>
      <xdr:col>17</xdr:col>
      <xdr:colOff>36869</xdr:colOff>
      <xdr:row>65</xdr:row>
      <xdr:rowOff>57590</xdr:rowOff>
    </xdr:to>
    <xdr:pic>
      <xdr:nvPicPr>
        <xdr:cNvPr id="12" name="Picture 11" descr="Steel Erection Progressing, July 2022&#10;">
          <a:extLst>
            <a:ext uri="{FF2B5EF4-FFF2-40B4-BE49-F238E27FC236}">
              <a16:creationId xmlns:a16="http://schemas.microsoft.com/office/drawing/2014/main" id="{8DCC767B-CF88-48C9-9F18-1F9D8DD8891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6222547" y="9231089"/>
          <a:ext cx="3977497" cy="3132801"/>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10</xdr:col>
      <xdr:colOff>435429</xdr:colOff>
      <xdr:row>65</xdr:row>
      <xdr:rowOff>141518</xdr:rowOff>
    </xdr:from>
    <xdr:to>
      <xdr:col>16</xdr:col>
      <xdr:colOff>484958</xdr:colOff>
      <xdr:row>67</xdr:row>
      <xdr:rowOff>32660</xdr:rowOff>
    </xdr:to>
    <xdr:sp macro="" textlink="" fLocksText="0">
      <xdr:nvSpPr>
        <xdr:cNvPr id="13" name="TextBox 12" descr="Steel Erection Progressing, July 2022&#10;">
          <a:extLst>
            <a:ext uri="{FF2B5EF4-FFF2-40B4-BE49-F238E27FC236}">
              <a16:creationId xmlns:a16="http://schemas.microsoft.com/office/drawing/2014/main" id="{9C1BE58B-E3B0-47C9-8EB2-A33C606CF609}"/>
            </a:ext>
          </a:extLst>
        </xdr:cNvPr>
        <xdr:cNvSpPr txBox="1"/>
      </xdr:nvSpPr>
      <xdr:spPr>
        <a:xfrm>
          <a:off x="6331404" y="12447818"/>
          <a:ext cx="3707129" cy="272142"/>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Steel Erection Progressing, July 2022</a:t>
          </a:r>
        </a:p>
        <a:p>
          <a:pPr algn="ctr"/>
          <a:endParaRPr lang="en-US" sz="1100" b="1">
            <a:solidFill>
              <a:schemeClr val="bg1"/>
            </a:solidFill>
          </a:endParaRPr>
        </a:p>
      </xdr:txBody>
    </xdr:sp>
    <xdr:clientData fLocksWithSheet="0"/>
  </xdr:twoCellAnchor>
  <xdr:twoCellAnchor>
    <xdr:from>
      <xdr:col>1</xdr:col>
      <xdr:colOff>311473</xdr:colOff>
      <xdr:row>71</xdr:row>
      <xdr:rowOff>148816</xdr:rowOff>
    </xdr:from>
    <xdr:to>
      <xdr:col>8</xdr:col>
      <xdr:colOff>21770</xdr:colOff>
      <xdr:row>86</xdr:row>
      <xdr:rowOff>75423</xdr:rowOff>
    </xdr:to>
    <xdr:pic>
      <xdr:nvPicPr>
        <xdr:cNvPr id="14" name="Picture 13" descr="Steel Erection Topping Out, August 2022&#10;">
          <a:extLst>
            <a:ext uri="{FF2B5EF4-FFF2-40B4-BE49-F238E27FC236}">
              <a16:creationId xmlns:a16="http://schemas.microsoft.com/office/drawing/2014/main" id="{E6AD973A-07A4-4947-B459-B07356C0D14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xdr:blipFill>
      <xdr:spPr>
        <a:xfrm>
          <a:off x="921073" y="13598116"/>
          <a:ext cx="3977497" cy="2784107"/>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301566</xdr:colOff>
      <xdr:row>86</xdr:row>
      <xdr:rowOff>173704</xdr:rowOff>
    </xdr:from>
    <xdr:to>
      <xdr:col>7</xdr:col>
      <xdr:colOff>351096</xdr:colOff>
      <xdr:row>88</xdr:row>
      <xdr:rowOff>64846</xdr:rowOff>
    </xdr:to>
    <xdr:sp macro="" textlink="" fLocksText="0">
      <xdr:nvSpPr>
        <xdr:cNvPr id="15" name="TextBox 14" descr="Steel Erection Topping Out, August 2022&#10;">
          <a:extLst>
            <a:ext uri="{FF2B5EF4-FFF2-40B4-BE49-F238E27FC236}">
              <a16:creationId xmlns:a16="http://schemas.microsoft.com/office/drawing/2014/main" id="{9296B5E3-B44B-40AE-BEAD-3FDE91CB7436}"/>
            </a:ext>
          </a:extLst>
        </xdr:cNvPr>
        <xdr:cNvSpPr txBox="1"/>
      </xdr:nvSpPr>
      <xdr:spPr>
        <a:xfrm>
          <a:off x="911166" y="16480504"/>
          <a:ext cx="3707130" cy="272142"/>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Steel Erection Topping Out, August 2022</a:t>
          </a:r>
        </a:p>
        <a:p>
          <a:pPr algn="ctr"/>
          <a:endParaRPr lang="en-US" sz="1100" b="1">
            <a:solidFill>
              <a:schemeClr val="bg1"/>
            </a:solidFill>
          </a:endParaRPr>
        </a:p>
      </xdr:txBody>
    </xdr:sp>
    <xdr:clientData fLocksWithSheet="0"/>
  </xdr:twoCellAnchor>
  <xdr:twoCellAnchor>
    <xdr:from>
      <xdr:col>10</xdr:col>
      <xdr:colOff>311313</xdr:colOff>
      <xdr:row>72</xdr:row>
      <xdr:rowOff>2</xdr:rowOff>
    </xdr:from>
    <xdr:to>
      <xdr:col>16</xdr:col>
      <xdr:colOff>468085</xdr:colOff>
      <xdr:row>87</xdr:row>
      <xdr:rowOff>27774</xdr:rowOff>
    </xdr:to>
    <xdr:pic>
      <xdr:nvPicPr>
        <xdr:cNvPr id="16" name="Picture 15" descr="Slab on Metal Deck-MEP Rough-In, September 2022&#10;">
          <a:extLst>
            <a:ext uri="{FF2B5EF4-FFF2-40B4-BE49-F238E27FC236}">
              <a16:creationId xmlns:a16="http://schemas.microsoft.com/office/drawing/2014/main" id="{33C56E8E-9C07-4162-B478-AF7EEC75192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6230420" y="13634359"/>
          <a:ext cx="3830701" cy="288527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10</xdr:col>
      <xdr:colOff>391886</xdr:colOff>
      <xdr:row>87</xdr:row>
      <xdr:rowOff>122861</xdr:rowOff>
    </xdr:from>
    <xdr:to>
      <xdr:col>16</xdr:col>
      <xdr:colOff>441415</xdr:colOff>
      <xdr:row>89</xdr:row>
      <xdr:rowOff>14004</xdr:rowOff>
    </xdr:to>
    <xdr:sp macro="" textlink="" fLocksText="0">
      <xdr:nvSpPr>
        <xdr:cNvPr id="17" name="TextBox 16" descr="Slab on Metal Deck-MEP Rough-In, September 2022&#10;">
          <a:extLst>
            <a:ext uri="{FF2B5EF4-FFF2-40B4-BE49-F238E27FC236}">
              <a16:creationId xmlns:a16="http://schemas.microsoft.com/office/drawing/2014/main" id="{342EC23E-645C-4C08-8707-7E9EB7066C24}"/>
            </a:ext>
          </a:extLst>
        </xdr:cNvPr>
        <xdr:cNvSpPr txBox="1"/>
      </xdr:nvSpPr>
      <xdr:spPr>
        <a:xfrm>
          <a:off x="6287861" y="16620161"/>
          <a:ext cx="3707129" cy="272143"/>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Slab on Metal Deck-MEP Rough-In, September 2022</a:t>
          </a:r>
        </a:p>
        <a:p>
          <a:pPr algn="ctr"/>
          <a:endParaRPr lang="en-US" sz="1100" b="1">
            <a:solidFill>
              <a:schemeClr val="bg1"/>
            </a:solidFill>
          </a:endParaRPr>
        </a:p>
      </xdr:txBody>
    </xdr:sp>
    <xdr:clientData fLocksWithSheet="0"/>
  </xdr:twoCellAnchor>
  <xdr:twoCellAnchor>
    <xdr:from>
      <xdr:col>20</xdr:col>
      <xdr:colOff>174304</xdr:colOff>
      <xdr:row>3</xdr:row>
      <xdr:rowOff>114995</xdr:rowOff>
    </xdr:from>
    <xdr:to>
      <xdr:col>26</xdr:col>
      <xdr:colOff>567494</xdr:colOff>
      <xdr:row>20</xdr:row>
      <xdr:rowOff>7117</xdr:rowOff>
    </xdr:to>
    <xdr:pic>
      <xdr:nvPicPr>
        <xdr:cNvPr id="18" name="Picture 17" descr="Steel Stud Framing, West Wing, 1st Floor, September 2022&#10;">
          <a:extLst>
            <a:ext uri="{FF2B5EF4-FFF2-40B4-BE49-F238E27FC236}">
              <a16:creationId xmlns:a16="http://schemas.microsoft.com/office/drawing/2014/main" id="{452084D3-9D6A-4C27-A751-E72E38FDC8DA}"/>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xdr:blipFill>
      <xdr:spPr>
        <a:xfrm>
          <a:off x="11823379" y="610295"/>
          <a:ext cx="4050790" cy="313062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20</xdr:col>
      <xdr:colOff>62594</xdr:colOff>
      <xdr:row>20</xdr:row>
      <xdr:rowOff>76200</xdr:rowOff>
    </xdr:from>
    <xdr:to>
      <xdr:col>26</xdr:col>
      <xdr:colOff>511629</xdr:colOff>
      <xdr:row>21</xdr:row>
      <xdr:rowOff>181790</xdr:rowOff>
    </xdr:to>
    <xdr:sp macro="" textlink="" fLocksText="0">
      <xdr:nvSpPr>
        <xdr:cNvPr id="19" name="TextBox 18" descr="Steel Stud Framing, West Wing, 1st Floor, September 2022&#10;">
          <a:extLst>
            <a:ext uri="{FF2B5EF4-FFF2-40B4-BE49-F238E27FC236}">
              <a16:creationId xmlns:a16="http://schemas.microsoft.com/office/drawing/2014/main" id="{9E9F83E6-63CD-4022-B9AE-156F3131DF5E}"/>
            </a:ext>
          </a:extLst>
        </xdr:cNvPr>
        <xdr:cNvSpPr txBox="1"/>
      </xdr:nvSpPr>
      <xdr:spPr>
        <a:xfrm>
          <a:off x="11711669" y="3810000"/>
          <a:ext cx="4106635" cy="29609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Steel Stud Framing, West Wing, 1st Floor, September 2022</a:t>
          </a:r>
          <a:endParaRPr lang="en-US" sz="1100" b="1">
            <a:solidFill>
              <a:schemeClr val="bg1"/>
            </a:solidFill>
          </a:endParaRPr>
        </a:p>
      </xdr:txBody>
    </xdr:sp>
    <xdr:clientData fLocksWithSheet="0"/>
  </xdr:twoCellAnchor>
  <xdr:twoCellAnchor>
    <xdr:from>
      <xdr:col>20</xdr:col>
      <xdr:colOff>522514</xdr:colOff>
      <xdr:row>26</xdr:row>
      <xdr:rowOff>10884</xdr:rowOff>
    </xdr:from>
    <xdr:to>
      <xdr:col>25</xdr:col>
      <xdr:colOff>500742</xdr:colOff>
      <xdr:row>47</xdr:row>
      <xdr:rowOff>159654</xdr:rowOff>
    </xdr:to>
    <xdr:pic>
      <xdr:nvPicPr>
        <xdr:cNvPr id="20" name="Picture 19" descr="Mechanical Rough-In On-Going, October 2022&#10;">
          <a:extLst>
            <a:ext uri="{FF2B5EF4-FFF2-40B4-BE49-F238E27FC236}">
              <a16:creationId xmlns:a16="http://schemas.microsoft.com/office/drawing/2014/main" id="{83C6CB0E-9FEA-484C-A429-0F38131EA7C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xdr:blipFill>
      <xdr:spPr>
        <a:xfrm>
          <a:off x="12224657" y="4882241"/>
          <a:ext cx="3039835" cy="414927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21</xdr:col>
      <xdr:colOff>76200</xdr:colOff>
      <xdr:row>48</xdr:row>
      <xdr:rowOff>32656</xdr:rowOff>
    </xdr:from>
    <xdr:to>
      <xdr:col>25</xdr:col>
      <xdr:colOff>544286</xdr:colOff>
      <xdr:row>50</xdr:row>
      <xdr:rowOff>0</xdr:rowOff>
    </xdr:to>
    <xdr:sp macro="" textlink="" fLocksText="0">
      <xdr:nvSpPr>
        <xdr:cNvPr id="21" name="TextBox 20" descr="Mechanical Rough-In On-Going, October 2022&#10;">
          <a:extLst>
            <a:ext uri="{FF2B5EF4-FFF2-40B4-BE49-F238E27FC236}">
              <a16:creationId xmlns:a16="http://schemas.microsoft.com/office/drawing/2014/main" id="{24CAAF4E-BD21-4175-AEC5-E9C044FEDAB1}"/>
            </a:ext>
          </a:extLst>
        </xdr:cNvPr>
        <xdr:cNvSpPr txBox="1"/>
      </xdr:nvSpPr>
      <xdr:spPr>
        <a:xfrm>
          <a:off x="12334875" y="9100456"/>
          <a:ext cx="2906486" cy="348344"/>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Mechanical Rough-In On-Going, October 2022</a:t>
          </a:r>
        </a:p>
        <a:p>
          <a:pPr algn="ctr"/>
          <a:endParaRPr lang="en-US" sz="1100" b="1">
            <a:solidFill>
              <a:schemeClr val="bg1"/>
            </a:solidFill>
          </a:endParaRPr>
        </a:p>
      </xdr:txBody>
    </xdr:sp>
    <xdr:clientData fLocksWithSheet="0"/>
  </xdr:twoCellAnchor>
  <xdr:twoCellAnchor>
    <xdr:from>
      <xdr:col>20</xdr:col>
      <xdr:colOff>54561</xdr:colOff>
      <xdr:row>54</xdr:row>
      <xdr:rowOff>71453</xdr:rowOff>
    </xdr:from>
    <xdr:to>
      <xdr:col>26</xdr:col>
      <xdr:colOff>447751</xdr:colOff>
      <xdr:row>70</xdr:row>
      <xdr:rowOff>148631</xdr:rowOff>
    </xdr:to>
    <xdr:pic>
      <xdr:nvPicPr>
        <xdr:cNvPr id="22" name="Picture 21" descr="Exterior Enclosure/Roof Deck - West Wing, November 2022&#10;">
          <a:extLst>
            <a:ext uri="{FF2B5EF4-FFF2-40B4-BE49-F238E27FC236}">
              <a16:creationId xmlns:a16="http://schemas.microsoft.com/office/drawing/2014/main" id="{99C1B5CE-DD03-4292-8402-9A7D64EAD91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xdr:blipFill>
      <xdr:spPr>
        <a:xfrm>
          <a:off x="11703636" y="10282253"/>
          <a:ext cx="4050790" cy="312517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19</xdr:col>
      <xdr:colOff>552451</xdr:colOff>
      <xdr:row>71</xdr:row>
      <xdr:rowOff>32658</xdr:rowOff>
    </xdr:from>
    <xdr:to>
      <xdr:col>26</xdr:col>
      <xdr:colOff>391886</xdr:colOff>
      <xdr:row>72</xdr:row>
      <xdr:rowOff>138248</xdr:rowOff>
    </xdr:to>
    <xdr:sp macro="" textlink="" fLocksText="0">
      <xdr:nvSpPr>
        <xdr:cNvPr id="23" name="TextBox 22" descr="Exterior Enclosure/Roof Deck - West Wing, November 2022&#10;">
          <a:extLst>
            <a:ext uri="{FF2B5EF4-FFF2-40B4-BE49-F238E27FC236}">
              <a16:creationId xmlns:a16="http://schemas.microsoft.com/office/drawing/2014/main" id="{001B16AD-5DAA-4A56-B172-E9480731D078}"/>
            </a:ext>
          </a:extLst>
        </xdr:cNvPr>
        <xdr:cNvSpPr txBox="1"/>
      </xdr:nvSpPr>
      <xdr:spPr>
        <a:xfrm>
          <a:off x="11591926" y="13481958"/>
          <a:ext cx="4106635" cy="29609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Exterior Enclosure/Roof Deck - West Wing, November 2022</a:t>
          </a:r>
          <a:endParaRPr lang="en-US" sz="1100" b="1">
            <a:solidFill>
              <a:schemeClr val="bg1"/>
            </a:solidFill>
          </a:endParaRPr>
        </a:p>
      </xdr:txBody>
    </xdr:sp>
    <xdr:clientData fLocksWithSheet="0"/>
  </xdr:twoCellAnchor>
  <xdr:twoCellAnchor>
    <xdr:from>
      <xdr:col>20</xdr:col>
      <xdr:colOff>11018</xdr:colOff>
      <xdr:row>77</xdr:row>
      <xdr:rowOff>17025</xdr:rowOff>
    </xdr:from>
    <xdr:to>
      <xdr:col>26</xdr:col>
      <xdr:colOff>404207</xdr:colOff>
      <xdr:row>93</xdr:row>
      <xdr:rowOff>94203</xdr:rowOff>
    </xdr:to>
    <xdr:pic>
      <xdr:nvPicPr>
        <xdr:cNvPr id="24" name="Picture 23" descr="Design Students, Tour of Site, 2nd Floor View of River Valley, November 2022&#10;">
          <a:extLst>
            <a:ext uri="{FF2B5EF4-FFF2-40B4-BE49-F238E27FC236}">
              <a16:creationId xmlns:a16="http://schemas.microsoft.com/office/drawing/2014/main" id="{44664DB1-05EE-40EA-978A-3F562A2F09D5}"/>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xdr:blipFill>
      <xdr:spPr>
        <a:xfrm>
          <a:off x="11660093" y="14609325"/>
          <a:ext cx="4050789" cy="312517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19</xdr:col>
      <xdr:colOff>214993</xdr:colOff>
      <xdr:row>94</xdr:row>
      <xdr:rowOff>10886</xdr:rowOff>
    </xdr:from>
    <xdr:to>
      <xdr:col>27</xdr:col>
      <xdr:colOff>119742</xdr:colOff>
      <xdr:row>95</xdr:row>
      <xdr:rowOff>152400</xdr:rowOff>
    </xdr:to>
    <xdr:sp macro="" textlink="" fLocksText="0">
      <xdr:nvSpPr>
        <xdr:cNvPr id="25" name="TextBox 24" descr="Design Students, Tour of Site, 2nd Floor View of River Valley, November 2022&#10;">
          <a:extLst>
            <a:ext uri="{FF2B5EF4-FFF2-40B4-BE49-F238E27FC236}">
              <a16:creationId xmlns:a16="http://schemas.microsoft.com/office/drawing/2014/main" id="{F33F8D5B-0B45-4526-A011-097589E8702A}"/>
            </a:ext>
          </a:extLst>
        </xdr:cNvPr>
        <xdr:cNvSpPr txBox="1"/>
      </xdr:nvSpPr>
      <xdr:spPr>
        <a:xfrm>
          <a:off x="11254468" y="17841686"/>
          <a:ext cx="4781549" cy="332014"/>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Design Students, Tour of Site, 2nd Floor View of River Valley, November 2022</a:t>
          </a:r>
          <a:endParaRPr lang="en-US" sz="1100" b="1">
            <a:solidFill>
              <a:schemeClr val="bg1"/>
            </a:solidFill>
          </a:endParaRPr>
        </a:p>
      </xdr:txBody>
    </xdr:sp>
    <xdr:clientData fLocksWithSheet="0"/>
  </xdr:twoCellAnchor>
  <xdr:twoCellAnchor>
    <xdr:from>
      <xdr:col>29</xdr:col>
      <xdr:colOff>54561</xdr:colOff>
      <xdr:row>3</xdr:row>
      <xdr:rowOff>93224</xdr:rowOff>
    </xdr:from>
    <xdr:to>
      <xdr:col>35</xdr:col>
      <xdr:colOff>447751</xdr:colOff>
      <xdr:row>19</xdr:row>
      <xdr:rowOff>170402</xdr:rowOff>
    </xdr:to>
    <xdr:pic>
      <xdr:nvPicPr>
        <xdr:cNvPr id="26" name="Picture 25" descr="Cold Weather, tenting/heating, December 2022&#10;">
          <a:extLst>
            <a:ext uri="{FF2B5EF4-FFF2-40B4-BE49-F238E27FC236}">
              <a16:creationId xmlns:a16="http://schemas.microsoft.com/office/drawing/2014/main" id="{23189CAD-CDCC-46CF-984A-F0D2E83EE8DB}"/>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xdr:blipFill>
      <xdr:spPr>
        <a:xfrm>
          <a:off x="17190036" y="588524"/>
          <a:ext cx="4050790" cy="312517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28</xdr:col>
      <xdr:colOff>552451</xdr:colOff>
      <xdr:row>20</xdr:row>
      <xdr:rowOff>54429</xdr:rowOff>
    </xdr:from>
    <xdr:to>
      <xdr:col>35</xdr:col>
      <xdr:colOff>391886</xdr:colOff>
      <xdr:row>21</xdr:row>
      <xdr:rowOff>160019</xdr:rowOff>
    </xdr:to>
    <xdr:sp macro="" textlink="" fLocksText="0">
      <xdr:nvSpPr>
        <xdr:cNvPr id="27" name="TextBox 26" descr="Cold Weather, tenting/heating, December 2022&#10;">
          <a:extLst>
            <a:ext uri="{FF2B5EF4-FFF2-40B4-BE49-F238E27FC236}">
              <a16:creationId xmlns:a16="http://schemas.microsoft.com/office/drawing/2014/main" id="{82C3AD12-8A7C-44B7-A597-45D5522AF492}"/>
            </a:ext>
          </a:extLst>
        </xdr:cNvPr>
        <xdr:cNvSpPr txBox="1"/>
      </xdr:nvSpPr>
      <xdr:spPr>
        <a:xfrm>
          <a:off x="17078326" y="3788229"/>
          <a:ext cx="4106635" cy="296090"/>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Cold Weather, tenting/heating, December 2022</a:t>
          </a:r>
          <a:endParaRPr lang="en-US" sz="1100" b="1">
            <a:solidFill>
              <a:schemeClr val="bg1"/>
            </a:solidFill>
          </a:endParaRPr>
        </a:p>
      </xdr:txBody>
    </xdr:sp>
    <xdr:clientData fLocksWithSheet="0"/>
  </xdr:twoCellAnchor>
</xdr:wsDr>
</file>

<file path=xl/drawings/drawing4.xml><?xml version="1.0" encoding="utf-8"?>
<xdr:wsDr xmlns:xdr="http://schemas.openxmlformats.org/drawingml/2006/spreadsheetDrawing" xmlns:a="http://schemas.openxmlformats.org/drawingml/2006/main">
  <xdr:twoCellAnchor>
    <xdr:from>
      <xdr:col>2</xdr:col>
      <xdr:colOff>48136</xdr:colOff>
      <xdr:row>10</xdr:row>
      <xdr:rowOff>107621</xdr:rowOff>
    </xdr:from>
    <xdr:to>
      <xdr:col>7</xdr:col>
      <xdr:colOff>10035</xdr:colOff>
      <xdr:row>22</xdr:row>
      <xdr:rowOff>79045</xdr:rowOff>
    </xdr:to>
    <xdr:pic>
      <xdr:nvPicPr>
        <xdr:cNvPr id="2" name="Picture 1" descr="Jill Anholt art as viewed from interior&#10;">
          <a:extLst>
            <a:ext uri="{FF2B5EF4-FFF2-40B4-BE49-F238E27FC236}">
              <a16:creationId xmlns:a16="http://schemas.microsoft.com/office/drawing/2014/main" id="{10C25CB4-5435-4B2F-B58F-A419090E5A82}"/>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267336" y="1936421"/>
          <a:ext cx="3009899" cy="2257424"/>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483870</xdr:colOff>
      <xdr:row>23</xdr:row>
      <xdr:rowOff>15240</xdr:rowOff>
    </xdr:from>
    <xdr:to>
      <xdr:col>6</xdr:col>
      <xdr:colOff>560070</xdr:colOff>
      <xdr:row>24</xdr:row>
      <xdr:rowOff>62865</xdr:rowOff>
    </xdr:to>
    <xdr:sp macro="" textlink="" fLocksText="0">
      <xdr:nvSpPr>
        <xdr:cNvPr id="3" name="TextBox 2" descr="Jill Anholt art as viewed from interior - photo&#10;">
          <a:extLst>
            <a:ext uri="{FF2B5EF4-FFF2-40B4-BE49-F238E27FC236}">
              <a16:creationId xmlns:a16="http://schemas.microsoft.com/office/drawing/2014/main" id="{BEDE6965-609D-44E7-9713-D8F21A0479BD}"/>
            </a:ext>
          </a:extLst>
        </xdr:cNvPr>
        <xdr:cNvSpPr txBox="1"/>
      </xdr:nvSpPr>
      <xdr:spPr>
        <a:xfrm>
          <a:off x="1093470" y="4320540"/>
          <a:ext cx="3124200"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Jill Anholt art as viewed</a:t>
          </a:r>
          <a:r>
            <a:rPr lang="en-US" sz="1100" b="1" baseline="0">
              <a:solidFill>
                <a:schemeClr val="bg1"/>
              </a:solidFill>
            </a:rPr>
            <a:t> from interior</a:t>
          </a:r>
          <a:endParaRPr lang="en-US" sz="1100" b="1">
            <a:solidFill>
              <a:schemeClr val="bg1"/>
            </a:solidFill>
          </a:endParaRPr>
        </a:p>
      </xdr:txBody>
    </xdr:sp>
    <xdr:clientData fLocksWithSheet="0"/>
  </xdr:twoCellAnchor>
  <xdr:twoCellAnchor>
    <xdr:from>
      <xdr:col>10</xdr:col>
      <xdr:colOff>460569</xdr:colOff>
      <xdr:row>5</xdr:row>
      <xdr:rowOff>150483</xdr:rowOff>
    </xdr:from>
    <xdr:to>
      <xdr:col>13</xdr:col>
      <xdr:colOff>574884</xdr:colOff>
      <xdr:row>19</xdr:row>
      <xdr:rowOff>74304</xdr:rowOff>
    </xdr:to>
    <xdr:pic>
      <xdr:nvPicPr>
        <xdr:cNvPr id="4" name="Picture 3" descr="Jill Anholt 2nd interior view&#10;">
          <a:extLst>
            <a:ext uri="{FF2B5EF4-FFF2-40B4-BE49-F238E27FC236}">
              <a16:creationId xmlns:a16="http://schemas.microsoft.com/office/drawing/2014/main" id="{AF731641-6D0A-4A0D-A102-75411DD4625C}"/>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xdr:blipFill>
      <xdr:spPr>
        <a:xfrm rot="5400000">
          <a:off x="6032691" y="1350636"/>
          <a:ext cx="2590821" cy="1943115"/>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10</xdr:col>
      <xdr:colOff>135442</xdr:colOff>
      <xdr:row>20</xdr:row>
      <xdr:rowOff>22848</xdr:rowOff>
    </xdr:from>
    <xdr:to>
      <xdr:col>14</xdr:col>
      <xdr:colOff>333375</xdr:colOff>
      <xdr:row>21</xdr:row>
      <xdr:rowOff>70473</xdr:rowOff>
    </xdr:to>
    <xdr:sp macro="" textlink="" fLocksText="0">
      <xdr:nvSpPr>
        <xdr:cNvPr id="9" name="TextBox 8">
          <a:extLst>
            <a:ext uri="{FF2B5EF4-FFF2-40B4-BE49-F238E27FC236}">
              <a16:creationId xmlns:a16="http://schemas.microsoft.com/office/drawing/2014/main" id="{82C0E1F1-6CEE-4FF5-83E3-A18845805C38}"/>
            </a:ext>
          </a:extLst>
        </xdr:cNvPr>
        <xdr:cNvSpPr txBox="1"/>
      </xdr:nvSpPr>
      <xdr:spPr>
        <a:xfrm>
          <a:off x="6031417" y="3756648"/>
          <a:ext cx="2636333"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Jill</a:t>
          </a:r>
          <a:r>
            <a:rPr lang="en-US" sz="1100" b="1" baseline="0">
              <a:solidFill>
                <a:schemeClr val="bg1"/>
              </a:solidFill>
            </a:rPr>
            <a:t> Anholt 2nd interior view</a:t>
          </a:r>
          <a:endParaRPr lang="en-US" sz="1100" b="1">
            <a:solidFill>
              <a:schemeClr val="bg1"/>
            </a:solidFill>
          </a:endParaRPr>
        </a:p>
      </xdr:txBody>
    </xdr: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jor%20Project%20Status%20Reports/2021%20MPSR/Jun%202021/Ready%20to%20post%20online/Excel%20files/30001458-fine-and-applied-arts-jun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ickStartGuide"/>
      <sheetName val="Major Project Report"/>
      <sheetName val="Photo Gallery"/>
      <sheetName val="Lists"/>
    </sheetNames>
    <sheetDataSet>
      <sheetData sheetId="0" refreshError="1"/>
      <sheetData sheetId="1">
        <row r="3">
          <cell r="B3" t="str">
            <v>WASHINGTON STATE MAJOR PROJECT STATUS REPORT</v>
          </cell>
        </row>
      </sheetData>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fm.wa.gov/budget/contacts/default.as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clinton.brown@ccs.spokane.ed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
  <sheetViews>
    <sheetView showGridLines="0" workbookViewId="0">
      <selection activeCell="B24" sqref="B24:K27"/>
    </sheetView>
  </sheetViews>
  <sheetFormatPr defaultRowHeight="15" x14ac:dyDescent="0.25"/>
  <cols>
    <col min="1" max="1" width="1.5703125" customWidth="1"/>
    <col min="2" max="2" width="2.85546875" customWidth="1"/>
    <col min="3" max="3" width="15.5703125" customWidth="1"/>
    <col min="12" max="12" width="1.5703125" customWidth="1"/>
  </cols>
  <sheetData>
    <row r="1" spans="1:12" ht="21.75" thickTop="1" x14ac:dyDescent="0.35">
      <c r="A1" s="54"/>
      <c r="B1" s="132" t="s">
        <v>178</v>
      </c>
      <c r="C1" s="132"/>
      <c r="D1" s="132"/>
      <c r="E1" s="132"/>
      <c r="F1" s="132"/>
      <c r="G1" s="132"/>
      <c r="H1" s="132"/>
      <c r="I1" s="132"/>
      <c r="J1" s="132"/>
      <c r="K1" s="132"/>
      <c r="L1" s="55"/>
    </row>
    <row r="2" spans="1:12" ht="21.75" thickBot="1" x14ac:dyDescent="0.4">
      <c r="A2" s="91"/>
      <c r="B2" s="133" t="s">
        <v>179</v>
      </c>
      <c r="C2" s="133"/>
      <c r="D2" s="133"/>
      <c r="E2" s="133"/>
      <c r="F2" s="133"/>
      <c r="G2" s="133"/>
      <c r="H2" s="133"/>
      <c r="I2" s="133"/>
      <c r="J2" s="133"/>
      <c r="K2" s="133"/>
      <c r="L2" s="93"/>
    </row>
    <row r="3" spans="1:12" ht="15.75" thickTop="1" x14ac:dyDescent="0.25"/>
    <row r="4" spans="1:12" ht="15.75" x14ac:dyDescent="0.25">
      <c r="B4" s="123" t="s">
        <v>183</v>
      </c>
      <c r="C4" s="13"/>
      <c r="D4" s="13"/>
      <c r="E4" s="13"/>
      <c r="F4" s="13"/>
      <c r="G4" s="13"/>
      <c r="H4" s="13"/>
      <c r="I4" s="13"/>
      <c r="J4" s="13"/>
      <c r="K4" s="14"/>
    </row>
    <row r="5" spans="1:12" ht="15.75" customHeight="1" x14ac:dyDescent="0.25">
      <c r="B5" s="134" t="s">
        <v>182</v>
      </c>
      <c r="C5" s="130"/>
      <c r="D5" s="130"/>
      <c r="E5" s="130"/>
      <c r="F5" s="130"/>
      <c r="G5" s="130"/>
      <c r="H5" s="130"/>
      <c r="I5" s="130"/>
      <c r="J5" s="130"/>
      <c r="K5" s="131"/>
    </row>
    <row r="6" spans="1:12" x14ac:dyDescent="0.25">
      <c r="B6" s="134"/>
      <c r="C6" s="130"/>
      <c r="D6" s="130"/>
      <c r="E6" s="130"/>
      <c r="F6" s="130"/>
      <c r="G6" s="130"/>
      <c r="H6" s="130"/>
      <c r="I6" s="130"/>
      <c r="J6" s="130"/>
      <c r="K6" s="131"/>
    </row>
    <row r="7" spans="1:12" x14ac:dyDescent="0.25">
      <c r="B7" s="134"/>
      <c r="C7" s="130"/>
      <c r="D7" s="130"/>
      <c r="E7" s="130"/>
      <c r="F7" s="130"/>
      <c r="G7" s="130"/>
      <c r="H7" s="130"/>
      <c r="I7" s="130"/>
      <c r="J7" s="130"/>
      <c r="K7" s="131"/>
    </row>
    <row r="8" spans="1:12" x14ac:dyDescent="0.25">
      <c r="B8" s="134"/>
      <c r="C8" s="130"/>
      <c r="D8" s="130"/>
      <c r="E8" s="130"/>
      <c r="F8" s="130"/>
      <c r="G8" s="130"/>
      <c r="H8" s="130"/>
      <c r="I8" s="130"/>
      <c r="J8" s="130"/>
      <c r="K8" s="131"/>
    </row>
    <row r="9" spans="1:12" x14ac:dyDescent="0.25">
      <c r="B9" s="134"/>
      <c r="C9" s="130"/>
      <c r="D9" s="130"/>
      <c r="E9" s="130"/>
      <c r="F9" s="130"/>
      <c r="G9" s="130"/>
      <c r="H9" s="130"/>
      <c r="I9" s="130"/>
      <c r="J9" s="130"/>
      <c r="K9" s="131"/>
    </row>
    <row r="10" spans="1:12" ht="9" customHeight="1" x14ac:dyDescent="0.25">
      <c r="B10" s="134"/>
      <c r="C10" s="130"/>
      <c r="D10" s="130"/>
      <c r="E10" s="130"/>
      <c r="F10" s="130"/>
      <c r="G10" s="130"/>
      <c r="H10" s="130"/>
      <c r="I10" s="130"/>
      <c r="J10" s="130"/>
      <c r="K10" s="131"/>
    </row>
    <row r="11" spans="1:12" x14ac:dyDescent="0.25">
      <c r="B11" s="134" t="s">
        <v>181</v>
      </c>
      <c r="C11" s="130"/>
      <c r="D11" s="130"/>
      <c r="E11" s="130"/>
      <c r="F11" s="130"/>
      <c r="G11" s="130"/>
      <c r="H11" s="130"/>
      <c r="I11" s="130"/>
      <c r="J11" s="130"/>
      <c r="K11" s="131"/>
    </row>
    <row r="12" spans="1:12" x14ac:dyDescent="0.25">
      <c r="B12" s="134"/>
      <c r="C12" s="130"/>
      <c r="D12" s="130"/>
      <c r="E12" s="130"/>
      <c r="F12" s="130"/>
      <c r="G12" s="130"/>
      <c r="H12" s="130"/>
      <c r="I12" s="130"/>
      <c r="J12" s="130"/>
      <c r="K12" s="131"/>
    </row>
    <row r="13" spans="1:12" x14ac:dyDescent="0.25">
      <c r="B13" s="134"/>
      <c r="C13" s="130"/>
      <c r="D13" s="130"/>
      <c r="E13" s="130"/>
      <c r="F13" s="130"/>
      <c r="G13" s="130"/>
      <c r="H13" s="130"/>
      <c r="I13" s="130"/>
      <c r="J13" s="130"/>
      <c r="K13" s="131"/>
    </row>
    <row r="14" spans="1:12" x14ac:dyDescent="0.25">
      <c r="B14" s="134"/>
      <c r="C14" s="130"/>
      <c r="D14" s="130"/>
      <c r="E14" s="130"/>
      <c r="F14" s="130"/>
      <c r="G14" s="130"/>
      <c r="H14" s="130"/>
      <c r="I14" s="130"/>
      <c r="J14" s="130"/>
      <c r="K14" s="131"/>
    </row>
    <row r="15" spans="1:12" x14ac:dyDescent="0.25">
      <c r="B15" s="134"/>
      <c r="C15" s="130"/>
      <c r="D15" s="130"/>
      <c r="E15" s="130"/>
      <c r="F15" s="130"/>
      <c r="G15" s="130"/>
      <c r="H15" s="130"/>
      <c r="I15" s="130"/>
      <c r="J15" s="130"/>
      <c r="K15" s="131"/>
    </row>
    <row r="16" spans="1:12" x14ac:dyDescent="0.25">
      <c r="B16" s="134"/>
      <c r="C16" s="130"/>
      <c r="D16" s="130"/>
      <c r="E16" s="130"/>
      <c r="F16" s="130"/>
      <c r="G16" s="130"/>
      <c r="H16" s="130"/>
      <c r="I16" s="130"/>
      <c r="J16" s="130"/>
      <c r="K16" s="131"/>
    </row>
    <row r="17" spans="2:11" ht="9" customHeight="1" x14ac:dyDescent="0.25">
      <c r="B17" s="15"/>
      <c r="K17" s="16"/>
    </row>
    <row r="18" spans="2:11" ht="15" customHeight="1" x14ac:dyDescent="0.25">
      <c r="B18" s="134" t="s">
        <v>184</v>
      </c>
      <c r="C18" s="130"/>
      <c r="D18" s="130"/>
      <c r="E18" s="130"/>
      <c r="F18" s="130"/>
      <c r="G18" s="130"/>
      <c r="H18" s="130"/>
      <c r="I18" s="130"/>
      <c r="J18" s="130"/>
      <c r="K18" s="131"/>
    </row>
    <row r="19" spans="2:11" x14ac:dyDescent="0.25">
      <c r="B19" s="134"/>
      <c r="C19" s="130"/>
      <c r="D19" s="130"/>
      <c r="E19" s="130"/>
      <c r="F19" s="130"/>
      <c r="G19" s="130"/>
      <c r="H19" s="130"/>
      <c r="I19" s="130"/>
      <c r="J19" s="130"/>
      <c r="K19" s="131"/>
    </row>
    <row r="20" spans="2:11" x14ac:dyDescent="0.25">
      <c r="B20" s="134"/>
      <c r="C20" s="130"/>
      <c r="D20" s="130"/>
      <c r="E20" s="130"/>
      <c r="F20" s="130"/>
      <c r="G20" s="130"/>
      <c r="H20" s="130"/>
      <c r="I20" s="130"/>
      <c r="J20" s="130"/>
      <c r="K20" s="131"/>
    </row>
    <row r="21" spans="2:11" ht="9" customHeight="1" x14ac:dyDescent="0.25">
      <c r="B21" s="135"/>
      <c r="C21" s="136"/>
      <c r="D21" s="136"/>
      <c r="E21" s="136"/>
      <c r="F21" s="136"/>
      <c r="G21" s="136"/>
      <c r="H21" s="136"/>
      <c r="I21" s="136"/>
      <c r="J21" s="136"/>
      <c r="K21" s="137"/>
    </row>
    <row r="23" spans="2:11" ht="15.75" x14ac:dyDescent="0.25">
      <c r="B23" s="123" t="s">
        <v>180</v>
      </c>
      <c r="C23" s="13"/>
      <c r="D23" s="13"/>
      <c r="E23" s="13"/>
      <c r="F23" s="13"/>
      <c r="G23" s="13"/>
      <c r="H23" s="13"/>
      <c r="I23" s="13"/>
      <c r="J23" s="13"/>
      <c r="K23" s="14"/>
    </row>
    <row r="24" spans="2:11" x14ac:dyDescent="0.25">
      <c r="B24" s="134" t="s">
        <v>196</v>
      </c>
      <c r="C24" s="130"/>
      <c r="D24" s="130"/>
      <c r="E24" s="130"/>
      <c r="F24" s="130"/>
      <c r="G24" s="130"/>
      <c r="H24" s="130"/>
      <c r="I24" s="130"/>
      <c r="J24" s="130"/>
      <c r="K24" s="131"/>
    </row>
    <row r="25" spans="2:11" x14ac:dyDescent="0.25">
      <c r="B25" s="134"/>
      <c r="C25" s="130"/>
      <c r="D25" s="130"/>
      <c r="E25" s="130"/>
      <c r="F25" s="130"/>
      <c r="G25" s="130"/>
      <c r="H25" s="130"/>
      <c r="I25" s="130"/>
      <c r="J25" s="130"/>
      <c r="K25" s="131"/>
    </row>
    <row r="26" spans="2:11" x14ac:dyDescent="0.25">
      <c r="B26" s="134"/>
      <c r="C26" s="130"/>
      <c r="D26" s="130"/>
      <c r="E26" s="130"/>
      <c r="F26" s="130"/>
      <c r="G26" s="130"/>
      <c r="H26" s="130"/>
      <c r="I26" s="130"/>
      <c r="J26" s="130"/>
      <c r="K26" s="131"/>
    </row>
    <row r="27" spans="2:11" x14ac:dyDescent="0.25">
      <c r="B27" s="134"/>
      <c r="C27" s="130"/>
      <c r="D27" s="130"/>
      <c r="E27" s="130"/>
      <c r="F27" s="130"/>
      <c r="G27" s="130"/>
      <c r="H27" s="130"/>
      <c r="I27" s="130"/>
      <c r="J27" s="130"/>
      <c r="K27" s="131"/>
    </row>
    <row r="28" spans="2:11" ht="9" customHeight="1" x14ac:dyDescent="0.25">
      <c r="B28" s="15"/>
      <c r="K28" s="16"/>
    </row>
    <row r="29" spans="2:11" x14ac:dyDescent="0.25">
      <c r="B29" s="138" t="s">
        <v>185</v>
      </c>
      <c r="C29" s="139"/>
      <c r="D29" s="139"/>
      <c r="E29" s="139"/>
      <c r="F29" s="139"/>
      <c r="G29" s="139"/>
      <c r="H29" s="139"/>
      <c r="I29" s="139"/>
      <c r="J29" s="139"/>
      <c r="K29" s="140"/>
    </row>
    <row r="30" spans="2:11" ht="9.75" customHeight="1" x14ac:dyDescent="0.25">
      <c r="B30" s="18"/>
      <c r="C30" s="19"/>
      <c r="D30" s="19"/>
      <c r="E30" s="19"/>
      <c r="F30" s="19"/>
      <c r="G30" s="19"/>
      <c r="H30" s="19"/>
      <c r="I30" s="19"/>
      <c r="J30" s="19"/>
      <c r="K30" s="20"/>
    </row>
    <row r="31" spans="2:11" ht="9" customHeight="1" x14ac:dyDescent="0.25"/>
    <row r="32" spans="2:11" ht="15.75" x14ac:dyDescent="0.25">
      <c r="B32" s="123" t="s">
        <v>186</v>
      </c>
      <c r="C32" s="13"/>
      <c r="D32" s="13"/>
      <c r="E32" s="13"/>
      <c r="F32" s="13"/>
      <c r="G32" s="13"/>
      <c r="H32" s="13"/>
      <c r="I32" s="13"/>
      <c r="J32" s="13"/>
      <c r="K32" s="14"/>
    </row>
    <row r="33" spans="2:11" x14ac:dyDescent="0.25">
      <c r="B33" s="15" t="s">
        <v>189</v>
      </c>
      <c r="C33" t="s">
        <v>187</v>
      </c>
      <c r="K33" s="16"/>
    </row>
    <row r="34" spans="2:11" ht="15" customHeight="1" x14ac:dyDescent="0.25">
      <c r="B34" s="15" t="s">
        <v>190</v>
      </c>
      <c r="C34" s="130" t="s">
        <v>188</v>
      </c>
      <c r="D34" s="130"/>
      <c r="E34" s="130"/>
      <c r="F34" s="130"/>
      <c r="G34" s="130"/>
      <c r="H34" s="130"/>
      <c r="I34" s="130"/>
      <c r="J34" s="130"/>
      <c r="K34" s="131"/>
    </row>
    <row r="35" spans="2:11" x14ac:dyDescent="0.25">
      <c r="B35" s="128"/>
      <c r="C35" s="130"/>
      <c r="D35" s="130"/>
      <c r="E35" s="130"/>
      <c r="F35" s="130"/>
      <c r="G35" s="130"/>
      <c r="H35" s="130"/>
      <c r="I35" s="130"/>
      <c r="J35" s="130"/>
      <c r="K35" s="131"/>
    </row>
    <row r="36" spans="2:11" x14ac:dyDescent="0.25">
      <c r="B36" s="128"/>
      <c r="C36" s="130"/>
      <c r="D36" s="130"/>
      <c r="E36" s="130"/>
      <c r="F36" s="130"/>
      <c r="G36" s="130"/>
      <c r="H36" s="130"/>
      <c r="I36" s="130"/>
      <c r="J36" s="130"/>
      <c r="K36" s="131"/>
    </row>
    <row r="37" spans="2:11" ht="15" customHeight="1" x14ac:dyDescent="0.25">
      <c r="B37" s="15" t="s">
        <v>191</v>
      </c>
      <c r="C37" s="130" t="s">
        <v>200</v>
      </c>
      <c r="D37" s="130"/>
      <c r="E37" s="130"/>
      <c r="F37" s="130"/>
      <c r="G37" s="130"/>
      <c r="H37" s="130"/>
      <c r="I37" s="130"/>
      <c r="J37" s="130"/>
      <c r="K37" s="131"/>
    </row>
    <row r="38" spans="2:11" x14ac:dyDescent="0.25">
      <c r="B38" s="15"/>
      <c r="C38" s="130"/>
      <c r="D38" s="130"/>
      <c r="E38" s="130"/>
      <c r="F38" s="130"/>
      <c r="G38" s="130"/>
      <c r="H38" s="130"/>
      <c r="I38" s="130"/>
      <c r="J38" s="130"/>
      <c r="K38" s="131"/>
    </row>
    <row r="39" spans="2:11" x14ac:dyDescent="0.25">
      <c r="B39" s="15"/>
      <c r="C39" s="130"/>
      <c r="D39" s="130"/>
      <c r="E39" s="130"/>
      <c r="F39" s="130"/>
      <c r="G39" s="130"/>
      <c r="H39" s="130"/>
      <c r="I39" s="130"/>
      <c r="J39" s="130"/>
      <c r="K39" s="131"/>
    </row>
    <row r="40" spans="2:11" ht="15" customHeight="1" x14ac:dyDescent="0.25">
      <c r="B40" s="15" t="s">
        <v>201</v>
      </c>
      <c r="C40" s="130" t="s">
        <v>202</v>
      </c>
      <c r="D40" s="130"/>
      <c r="E40" s="130"/>
      <c r="F40" s="130"/>
      <c r="G40" s="130"/>
      <c r="H40" s="130"/>
      <c r="I40" s="130"/>
      <c r="J40" s="130"/>
      <c r="K40" s="131"/>
    </row>
    <row r="41" spans="2:11" x14ac:dyDescent="0.25">
      <c r="B41" s="15"/>
      <c r="C41" s="130"/>
      <c r="D41" s="130"/>
      <c r="E41" s="130"/>
      <c r="F41" s="130"/>
      <c r="G41" s="130"/>
      <c r="H41" s="130"/>
      <c r="I41" s="130"/>
      <c r="J41" s="130"/>
      <c r="K41" s="131"/>
    </row>
    <row r="42" spans="2:11" x14ac:dyDescent="0.25">
      <c r="B42" s="15"/>
      <c r="C42" s="130"/>
      <c r="D42" s="130"/>
      <c r="E42" s="130"/>
      <c r="F42" s="130"/>
      <c r="G42" s="130"/>
      <c r="H42" s="130"/>
      <c r="I42" s="130"/>
      <c r="J42" s="130"/>
      <c r="K42" s="131"/>
    </row>
    <row r="43" spans="2:11" ht="15" customHeight="1" x14ac:dyDescent="0.25">
      <c r="B43" s="15" t="s">
        <v>203</v>
      </c>
      <c r="C43" s="130" t="s">
        <v>204</v>
      </c>
      <c r="D43" s="130"/>
      <c r="E43" s="130"/>
      <c r="F43" s="130"/>
      <c r="G43" s="130"/>
      <c r="H43" s="130"/>
      <c r="I43" s="130"/>
      <c r="J43" s="130"/>
      <c r="K43" s="131"/>
    </row>
    <row r="44" spans="2:11" x14ac:dyDescent="0.25">
      <c r="B44" s="15"/>
      <c r="C44" s="130"/>
      <c r="D44" s="130"/>
      <c r="E44" s="130"/>
      <c r="F44" s="130"/>
      <c r="G44" s="130"/>
      <c r="H44" s="130"/>
      <c r="I44" s="130"/>
      <c r="J44" s="130"/>
      <c r="K44" s="131"/>
    </row>
    <row r="45" spans="2:11" ht="15" customHeight="1" x14ac:dyDescent="0.25">
      <c r="B45" s="15" t="s">
        <v>205</v>
      </c>
      <c r="C45" s="130" t="s">
        <v>207</v>
      </c>
      <c r="D45" s="130"/>
      <c r="E45" s="130"/>
      <c r="F45" s="130"/>
      <c r="G45" s="130"/>
      <c r="H45" s="130"/>
      <c r="I45" s="130"/>
      <c r="J45" s="130"/>
      <c r="K45" s="131"/>
    </row>
    <row r="46" spans="2:11" x14ac:dyDescent="0.25">
      <c r="B46" s="15"/>
      <c r="C46" s="130"/>
      <c r="D46" s="130"/>
      <c r="E46" s="130"/>
      <c r="F46" s="130"/>
      <c r="G46" s="130"/>
      <c r="H46" s="130"/>
      <c r="I46" s="130"/>
      <c r="J46" s="130"/>
      <c r="K46" s="131"/>
    </row>
    <row r="47" spans="2:11" x14ac:dyDescent="0.25">
      <c r="B47" s="15"/>
      <c r="C47" s="130"/>
      <c r="D47" s="130"/>
      <c r="E47" s="130"/>
      <c r="F47" s="130"/>
      <c r="G47" s="130"/>
      <c r="H47" s="130"/>
      <c r="I47" s="130"/>
      <c r="J47" s="130"/>
      <c r="K47" s="131"/>
    </row>
    <row r="48" spans="2:11" x14ac:dyDescent="0.25">
      <c r="B48" s="15"/>
      <c r="C48" s="130"/>
      <c r="D48" s="130"/>
      <c r="E48" s="130"/>
      <c r="F48" s="130"/>
      <c r="G48" s="130"/>
      <c r="H48" s="130"/>
      <c r="I48" s="130"/>
      <c r="J48" s="130"/>
      <c r="K48" s="131"/>
    </row>
    <row r="49" spans="2:11" x14ac:dyDescent="0.25">
      <c r="B49" s="15"/>
      <c r="C49" s="130"/>
      <c r="D49" s="130"/>
      <c r="E49" s="130"/>
      <c r="F49" s="130"/>
      <c r="G49" s="130"/>
      <c r="H49" s="130"/>
      <c r="I49" s="130"/>
      <c r="J49" s="130"/>
      <c r="K49" s="131"/>
    </row>
    <row r="50" spans="2:11" ht="7.5" customHeight="1" x14ac:dyDescent="0.25">
      <c r="B50" s="18"/>
      <c r="C50" s="19"/>
      <c r="D50" s="19"/>
      <c r="E50" s="19"/>
      <c r="F50" s="19"/>
      <c r="G50" s="19"/>
      <c r="H50" s="19"/>
      <c r="I50" s="19"/>
      <c r="J50" s="19"/>
      <c r="K50" s="20"/>
    </row>
  </sheetData>
  <sheetProtection password="E721" sheet="1" objects="1" scenarios="1"/>
  <mergeCells count="12">
    <mergeCell ref="C43:K44"/>
    <mergeCell ref="C45:K49"/>
    <mergeCell ref="B1:K1"/>
    <mergeCell ref="B2:K2"/>
    <mergeCell ref="B5:K10"/>
    <mergeCell ref="B11:K16"/>
    <mergeCell ref="C34:K36"/>
    <mergeCell ref="B18:K21"/>
    <mergeCell ref="B24:K27"/>
    <mergeCell ref="B29:K29"/>
    <mergeCell ref="C37:K39"/>
    <mergeCell ref="C40:K42"/>
  </mergeCells>
  <hyperlinks>
    <hyperlink ref="B29"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36"/>
  <sheetViews>
    <sheetView showGridLines="0" tabSelected="1" topLeftCell="A17" zoomScaleNormal="100" workbookViewId="0">
      <selection activeCell="G101" sqref="G101"/>
    </sheetView>
  </sheetViews>
  <sheetFormatPr defaultColWidth="9.140625" defaultRowHeight="15" x14ac:dyDescent="0.25"/>
  <cols>
    <col min="1" max="1" width="1.5703125" customWidth="1"/>
    <col min="2" max="2" width="35.42578125" customWidth="1"/>
    <col min="3" max="7" width="14.5703125" customWidth="1"/>
    <col min="8" max="8" width="17.85546875" customWidth="1"/>
    <col min="9" max="9" width="14.5703125" customWidth="1"/>
    <col min="10" max="10" width="1.5703125" customWidth="1"/>
  </cols>
  <sheetData>
    <row r="1" spans="1:13" ht="21.75" thickTop="1" x14ac:dyDescent="0.35">
      <c r="A1" s="54"/>
      <c r="B1" s="176" t="s">
        <v>57</v>
      </c>
      <c r="C1" s="176"/>
      <c r="D1" s="176"/>
      <c r="E1" s="176"/>
      <c r="F1" s="176"/>
      <c r="G1" s="176"/>
      <c r="H1" s="176"/>
      <c r="I1" s="176"/>
      <c r="J1" s="55"/>
    </row>
    <row r="2" spans="1:13" x14ac:dyDescent="0.25">
      <c r="A2" s="56"/>
      <c r="B2" s="129"/>
      <c r="C2" s="129"/>
      <c r="D2" s="129"/>
      <c r="E2" s="129" t="s">
        <v>209</v>
      </c>
      <c r="F2" s="129"/>
      <c r="G2" s="129"/>
      <c r="H2" s="129"/>
      <c r="I2" s="129"/>
      <c r="J2" s="57"/>
    </row>
    <row r="3" spans="1:13" ht="21" x14ac:dyDescent="0.35">
      <c r="A3" s="56"/>
      <c r="B3" s="177" t="s">
        <v>171</v>
      </c>
      <c r="C3" s="177"/>
      <c r="D3" s="177"/>
      <c r="E3" s="177"/>
      <c r="F3" s="177"/>
      <c r="G3" s="177"/>
      <c r="H3" s="177"/>
      <c r="I3" s="177"/>
      <c r="J3" s="57"/>
    </row>
    <row r="4" spans="1:13" ht="21" customHeight="1" x14ac:dyDescent="0.35">
      <c r="A4" s="58"/>
      <c r="B4" s="183" t="s">
        <v>222</v>
      </c>
      <c r="C4" s="183"/>
      <c r="D4" s="183"/>
      <c r="E4" s="183"/>
      <c r="F4" s="183"/>
      <c r="G4" s="183"/>
      <c r="H4" s="183"/>
      <c r="I4" s="183"/>
      <c r="J4" s="59"/>
    </row>
    <row r="5" spans="1:13" s="1" customFormat="1" x14ac:dyDescent="0.25">
      <c r="A5" s="60"/>
      <c r="B5" t="s">
        <v>59</v>
      </c>
      <c r="C5" s="178">
        <v>699</v>
      </c>
      <c r="D5" s="178"/>
      <c r="E5" s="178"/>
      <c r="F5" s="178"/>
      <c r="G5" s="178"/>
      <c r="H5" s="178"/>
      <c r="J5" s="61"/>
    </row>
    <row r="6" spans="1:13" s="1" customFormat="1" x14ac:dyDescent="0.25">
      <c r="A6" s="60"/>
      <c r="B6" t="s">
        <v>60</v>
      </c>
      <c r="C6" s="180" t="s">
        <v>213</v>
      </c>
      <c r="D6" s="181"/>
      <c r="E6" s="181"/>
      <c r="F6" s="181"/>
      <c r="G6" s="181"/>
      <c r="H6" s="182"/>
      <c r="J6" s="61"/>
    </row>
    <row r="7" spans="1:13" s="1" customFormat="1" ht="15.75" thickBot="1" x14ac:dyDescent="0.3">
      <c r="A7" s="62"/>
      <c r="B7" s="63" t="s">
        <v>143</v>
      </c>
      <c r="C7" s="179">
        <v>30001458</v>
      </c>
      <c r="D7" s="179"/>
      <c r="E7" s="179"/>
      <c r="F7" s="179"/>
      <c r="G7" s="179"/>
      <c r="H7" s="179"/>
      <c r="I7" s="64"/>
      <c r="J7" s="65"/>
    </row>
    <row r="8" spans="1:13" s="1" customFormat="1" ht="9.9499999999999993" customHeight="1" thickTop="1" x14ac:dyDescent="0.25">
      <c r="A8" s="60"/>
      <c r="B8"/>
      <c r="C8"/>
      <c r="D8" s="45"/>
      <c r="J8" s="61"/>
    </row>
    <row r="9" spans="1:13" s="1" customFormat="1" x14ac:dyDescent="0.25">
      <c r="A9" s="60"/>
      <c r="B9" s="159" t="s">
        <v>61</v>
      </c>
      <c r="C9" s="160"/>
      <c r="D9" s="160"/>
      <c r="E9" s="160"/>
      <c r="F9" s="160"/>
      <c r="G9" s="160"/>
      <c r="H9" s="160"/>
      <c r="I9" s="161"/>
      <c r="J9" s="61"/>
    </row>
    <row r="10" spans="1:13" s="1" customFormat="1" x14ac:dyDescent="0.25">
      <c r="A10" s="60"/>
      <c r="B10" s="15" t="s">
        <v>62</v>
      </c>
      <c r="C10" s="178" t="s">
        <v>214</v>
      </c>
      <c r="D10" s="178"/>
      <c r="E10" s="178"/>
      <c r="F10" s="178"/>
      <c r="G10" s="178"/>
      <c r="H10" s="178"/>
      <c r="I10" s="66"/>
      <c r="J10" s="61"/>
    </row>
    <row r="11" spans="1:13" s="1" customFormat="1" x14ac:dyDescent="0.25">
      <c r="A11" s="60"/>
      <c r="B11" s="15" t="s">
        <v>63</v>
      </c>
      <c r="C11" s="184" t="s">
        <v>215</v>
      </c>
      <c r="D11" s="184"/>
      <c r="E11" s="184"/>
      <c r="F11" s="184"/>
      <c r="G11" s="184"/>
      <c r="H11" s="184"/>
      <c r="I11" s="66"/>
      <c r="J11" s="61"/>
    </row>
    <row r="12" spans="1:13" s="1" customFormat="1" x14ac:dyDescent="0.25">
      <c r="A12" s="60"/>
      <c r="B12" s="18" t="s">
        <v>64</v>
      </c>
      <c r="C12" s="185" t="s">
        <v>216</v>
      </c>
      <c r="D12" s="185"/>
      <c r="E12" s="185"/>
      <c r="F12" s="185"/>
      <c r="G12" s="185"/>
      <c r="H12" s="185"/>
      <c r="I12" s="67"/>
      <c r="J12" s="61"/>
    </row>
    <row r="13" spans="1:13" ht="9.9499999999999993" customHeight="1" thickBot="1" x14ac:dyDescent="0.3">
      <c r="A13" s="56"/>
      <c r="D13" s="68"/>
      <c r="J13" s="57"/>
      <c r="M13" s="1"/>
    </row>
    <row r="14" spans="1:13" s="69" customFormat="1" ht="27" customHeight="1" thickTop="1" thickBot="1" x14ac:dyDescent="0.3">
      <c r="A14" s="197" t="s">
        <v>153</v>
      </c>
      <c r="B14" s="198"/>
      <c r="C14" s="198"/>
      <c r="D14" s="198"/>
      <c r="E14" s="198"/>
      <c r="F14" s="198"/>
      <c r="G14" s="198"/>
      <c r="H14" s="198"/>
      <c r="I14" s="198"/>
      <c r="J14" s="199"/>
      <c r="M14" s="1"/>
    </row>
    <row r="15" spans="1:13" ht="9.9499999999999993" customHeight="1" thickTop="1" x14ac:dyDescent="0.25">
      <c r="A15" s="56"/>
      <c r="D15" s="68"/>
      <c r="J15" s="57"/>
      <c r="M15" s="1"/>
    </row>
    <row r="16" spans="1:13" ht="15" customHeight="1" x14ac:dyDescent="0.25">
      <c r="A16" s="56"/>
      <c r="B16" s="70" t="s">
        <v>0</v>
      </c>
      <c r="C16" s="188" t="s">
        <v>217</v>
      </c>
      <c r="D16" s="189"/>
      <c r="E16" s="189"/>
      <c r="F16" s="189"/>
      <c r="G16" s="189"/>
      <c r="H16" s="189"/>
      <c r="I16" s="190"/>
      <c r="J16" s="57"/>
      <c r="M16" s="1"/>
    </row>
    <row r="17" spans="1:13" ht="15" customHeight="1" x14ac:dyDescent="0.25">
      <c r="A17" s="56"/>
      <c r="B17" s="200" t="s">
        <v>73</v>
      </c>
      <c r="C17" s="191"/>
      <c r="D17" s="192"/>
      <c r="E17" s="192"/>
      <c r="F17" s="192"/>
      <c r="G17" s="192"/>
      <c r="H17" s="192"/>
      <c r="I17" s="193"/>
      <c r="J17" s="57"/>
      <c r="M17" s="1"/>
    </row>
    <row r="18" spans="1:13" x14ac:dyDescent="0.25">
      <c r="A18" s="56"/>
      <c r="B18" s="200"/>
      <c r="C18" s="191"/>
      <c r="D18" s="192"/>
      <c r="E18" s="192"/>
      <c r="F18" s="192"/>
      <c r="G18" s="192"/>
      <c r="H18" s="192"/>
      <c r="I18" s="193"/>
      <c r="J18" s="57"/>
      <c r="M18" s="1"/>
    </row>
    <row r="19" spans="1:13" ht="36.75" customHeight="1" x14ac:dyDescent="0.25">
      <c r="A19" s="56"/>
      <c r="B19" s="200"/>
      <c r="C19" s="194"/>
      <c r="D19" s="195"/>
      <c r="E19" s="195"/>
      <c r="F19" s="195"/>
      <c r="G19" s="195"/>
      <c r="H19" s="195"/>
      <c r="I19" s="196"/>
      <c r="J19" s="57"/>
      <c r="M19" s="1"/>
    </row>
    <row r="20" spans="1:13" ht="9.9499999999999993" customHeight="1" x14ac:dyDescent="0.25">
      <c r="A20" s="56"/>
      <c r="B20" s="71"/>
      <c r="C20" s="72"/>
      <c r="D20" s="72"/>
      <c r="E20" s="72"/>
      <c r="F20" s="72"/>
      <c r="G20" s="72"/>
      <c r="H20" s="72"/>
      <c r="I20" s="112"/>
      <c r="J20" s="57"/>
      <c r="M20" s="1"/>
    </row>
    <row r="21" spans="1:13" x14ac:dyDescent="0.25">
      <c r="A21" s="56"/>
      <c r="B21" s="40" t="s">
        <v>65</v>
      </c>
      <c r="C21" s="188" t="s">
        <v>223</v>
      </c>
      <c r="D21" s="189"/>
      <c r="E21" s="189"/>
      <c r="F21" s="189"/>
      <c r="G21" s="189"/>
      <c r="H21" s="189"/>
      <c r="I21" s="190"/>
      <c r="J21" s="57"/>
      <c r="M21" s="1"/>
    </row>
    <row r="22" spans="1:13" ht="15" customHeight="1" x14ac:dyDescent="0.25">
      <c r="A22" s="56"/>
      <c r="B22" s="186" t="s">
        <v>144</v>
      </c>
      <c r="C22" s="191"/>
      <c r="D22" s="192"/>
      <c r="E22" s="192"/>
      <c r="F22" s="192"/>
      <c r="G22" s="192"/>
      <c r="H22" s="192"/>
      <c r="I22" s="193"/>
      <c r="J22" s="57"/>
      <c r="M22" s="1"/>
    </row>
    <row r="23" spans="1:13" x14ac:dyDescent="0.25">
      <c r="A23" s="56"/>
      <c r="B23" s="186"/>
      <c r="C23" s="191"/>
      <c r="D23" s="192"/>
      <c r="E23" s="192"/>
      <c r="F23" s="192"/>
      <c r="G23" s="192"/>
      <c r="H23" s="192"/>
      <c r="I23" s="193"/>
      <c r="J23" s="57"/>
      <c r="M23" s="1"/>
    </row>
    <row r="24" spans="1:13" ht="6.95" customHeight="1" x14ac:dyDescent="0.25">
      <c r="A24" s="56"/>
      <c r="B24" s="186"/>
      <c r="C24" s="191"/>
      <c r="D24" s="192"/>
      <c r="E24" s="192"/>
      <c r="F24" s="192"/>
      <c r="G24" s="192"/>
      <c r="H24" s="192"/>
      <c r="I24" s="193"/>
      <c r="J24" s="57"/>
      <c r="M24" s="1"/>
    </row>
    <row r="25" spans="1:13" ht="8.4499999999999993" customHeight="1" x14ac:dyDescent="0.25">
      <c r="A25" s="56"/>
      <c r="B25" s="186"/>
      <c r="C25" s="191"/>
      <c r="D25" s="192"/>
      <c r="E25" s="192"/>
      <c r="F25" s="192"/>
      <c r="G25" s="192"/>
      <c r="H25" s="192"/>
      <c r="I25" s="193"/>
      <c r="J25" s="57"/>
      <c r="M25" s="1"/>
    </row>
    <row r="26" spans="1:13" ht="11.1" customHeight="1" x14ac:dyDescent="0.25">
      <c r="A26" s="56"/>
      <c r="B26" s="186"/>
      <c r="C26" s="191"/>
      <c r="D26" s="192"/>
      <c r="E26" s="192"/>
      <c r="F26" s="192"/>
      <c r="G26" s="192"/>
      <c r="H26" s="192"/>
      <c r="I26" s="193"/>
      <c r="J26" s="57"/>
      <c r="M26" s="1"/>
    </row>
    <row r="27" spans="1:13" ht="10.5" customHeight="1" x14ac:dyDescent="0.25">
      <c r="A27" s="56"/>
      <c r="B27" s="187"/>
      <c r="C27" s="194"/>
      <c r="D27" s="195"/>
      <c r="E27" s="195"/>
      <c r="F27" s="195"/>
      <c r="G27" s="195"/>
      <c r="H27" s="195"/>
      <c r="I27" s="196"/>
      <c r="J27" s="57"/>
      <c r="M27" s="1"/>
    </row>
    <row r="28" spans="1:13" ht="9.9499999999999993" customHeight="1" x14ac:dyDescent="0.25">
      <c r="A28" s="56"/>
      <c r="D28" s="68"/>
      <c r="J28" s="57"/>
      <c r="M28" s="1"/>
    </row>
    <row r="29" spans="1:13" s="1" customFormat="1" x14ac:dyDescent="0.25">
      <c r="A29" s="60"/>
      <c r="B29" s="159" t="s">
        <v>154</v>
      </c>
      <c r="C29" s="160"/>
      <c r="D29" s="160"/>
      <c r="E29" s="160"/>
      <c r="F29" s="160"/>
      <c r="G29" s="160"/>
      <c r="H29" s="160"/>
      <c r="I29" s="161"/>
      <c r="J29" s="61"/>
    </row>
    <row r="30" spans="1:13" ht="15" customHeight="1" thickBot="1" x14ac:dyDescent="0.3">
      <c r="A30" s="56"/>
      <c r="B30" s="73"/>
      <c r="C30" s="202" t="s">
        <v>176</v>
      </c>
      <c r="D30" s="203"/>
      <c r="E30" s="203"/>
      <c r="F30" s="203"/>
      <c r="G30" s="203"/>
      <c r="H30" s="204"/>
      <c r="I30" s="205"/>
      <c r="J30" s="57"/>
      <c r="M30" s="1"/>
    </row>
    <row r="31" spans="1:13" ht="15" customHeight="1" x14ac:dyDescent="0.25">
      <c r="A31" s="56"/>
      <c r="B31" s="73"/>
      <c r="C31" s="202" t="s">
        <v>159</v>
      </c>
      <c r="D31" s="205"/>
      <c r="E31" s="202" t="s">
        <v>160</v>
      </c>
      <c r="F31" s="203"/>
      <c r="G31" s="203"/>
      <c r="H31" s="206" t="s">
        <v>1</v>
      </c>
      <c r="I31" s="208" t="s">
        <v>67</v>
      </c>
      <c r="J31" s="57"/>
      <c r="M31" s="1"/>
    </row>
    <row r="32" spans="1:13" s="1" customFormat="1" ht="30" x14ac:dyDescent="0.25">
      <c r="A32" s="60"/>
      <c r="B32" s="10" t="s">
        <v>156</v>
      </c>
      <c r="C32" s="74" t="s">
        <v>162</v>
      </c>
      <c r="D32" s="4" t="s">
        <v>210</v>
      </c>
      <c r="E32" s="4" t="s">
        <v>211</v>
      </c>
      <c r="F32" s="4" t="s">
        <v>212</v>
      </c>
      <c r="G32" s="5" t="s">
        <v>161</v>
      </c>
      <c r="H32" s="207"/>
      <c r="I32" s="170"/>
      <c r="J32" s="61"/>
    </row>
    <row r="33" spans="1:13" x14ac:dyDescent="0.25">
      <c r="A33" s="56"/>
      <c r="B33" s="6" t="s">
        <v>2</v>
      </c>
      <c r="C33" s="48">
        <f>SUM(C34:C37)</f>
        <v>0</v>
      </c>
      <c r="D33" s="48">
        <f>SUM(D34:D37)</f>
        <v>0</v>
      </c>
      <c r="E33" s="48">
        <f>SUM(E34:E37)</f>
        <v>0</v>
      </c>
      <c r="F33" s="48">
        <f>SUM(F34:F37)</f>
        <v>0</v>
      </c>
      <c r="G33" s="49">
        <f>SUM(G34:G37)</f>
        <v>0</v>
      </c>
      <c r="H33" s="50">
        <f>SUM(C33:G33)</f>
        <v>0</v>
      </c>
      <c r="I33" s="7"/>
      <c r="J33" s="57"/>
      <c r="M33" s="1"/>
    </row>
    <row r="34" spans="1:13" x14ac:dyDescent="0.25">
      <c r="A34" s="56"/>
      <c r="B34" s="8" t="s">
        <v>157</v>
      </c>
      <c r="C34" s="75"/>
      <c r="D34" s="76"/>
      <c r="E34" s="76"/>
      <c r="F34" s="76"/>
      <c r="G34" s="77"/>
      <c r="H34" s="9">
        <f>SUM(C34:G34)</f>
        <v>0</v>
      </c>
      <c r="I34" s="78"/>
      <c r="J34" s="57"/>
      <c r="M34" s="1"/>
    </row>
    <row r="35" spans="1:13" x14ac:dyDescent="0.25">
      <c r="A35" s="56"/>
      <c r="B35" s="125" t="s">
        <v>195</v>
      </c>
      <c r="C35" s="75"/>
      <c r="D35" s="76"/>
      <c r="E35" s="76"/>
      <c r="F35" s="76"/>
      <c r="G35" s="77"/>
      <c r="H35" s="9">
        <f t="shared" ref="H35:H37" si="0">SUM(C35:G35)</f>
        <v>0</v>
      </c>
      <c r="I35" s="78"/>
      <c r="J35" s="57"/>
      <c r="M35" s="1"/>
    </row>
    <row r="36" spans="1:13" x14ac:dyDescent="0.25">
      <c r="A36" s="56"/>
      <c r="B36" s="125" t="s">
        <v>58</v>
      </c>
      <c r="C36" s="75"/>
      <c r="D36" s="76"/>
      <c r="E36" s="76"/>
      <c r="F36" s="76"/>
      <c r="G36" s="77"/>
      <c r="H36" s="9">
        <f t="shared" si="0"/>
        <v>0</v>
      </c>
      <c r="I36" s="78"/>
      <c r="J36" s="57"/>
      <c r="M36" s="1"/>
    </row>
    <row r="37" spans="1:13" x14ac:dyDescent="0.25">
      <c r="A37" s="56"/>
      <c r="B37" s="124" t="s">
        <v>175</v>
      </c>
      <c r="C37" s="75"/>
      <c r="D37" s="76"/>
      <c r="E37" s="76"/>
      <c r="F37" s="76"/>
      <c r="G37" s="77"/>
      <c r="H37" s="9">
        <f t="shared" si="0"/>
        <v>0</v>
      </c>
      <c r="I37" s="78"/>
      <c r="J37" s="57"/>
      <c r="M37" s="1"/>
    </row>
    <row r="38" spans="1:13" x14ac:dyDescent="0.25">
      <c r="A38" s="56"/>
      <c r="B38" s="6" t="s">
        <v>3</v>
      </c>
      <c r="C38" s="48">
        <f>SUM(C39:C42)</f>
        <v>2827000</v>
      </c>
      <c r="D38" s="48">
        <f>SUM(D39:D42)</f>
        <v>0</v>
      </c>
      <c r="E38" s="48">
        <f>SUM(E39:E42)</f>
        <v>0</v>
      </c>
      <c r="F38" s="48">
        <f>SUM(F39:F42)</f>
        <v>0</v>
      </c>
      <c r="G38" s="49">
        <f>SUM(G39:G42)</f>
        <v>0</v>
      </c>
      <c r="H38" s="50">
        <f>SUM(C38:G38)</f>
        <v>2827000</v>
      </c>
      <c r="I38" s="7"/>
      <c r="J38" s="57"/>
      <c r="M38" s="1"/>
    </row>
    <row r="39" spans="1:13" x14ac:dyDescent="0.25">
      <c r="A39" s="56"/>
      <c r="B39" s="8" t="s">
        <v>157</v>
      </c>
      <c r="C39" s="75">
        <v>2827000</v>
      </c>
      <c r="D39" s="76"/>
      <c r="E39" s="76"/>
      <c r="F39" s="76"/>
      <c r="G39" s="77"/>
      <c r="H39" s="9">
        <f>SUM(C39:G39)</f>
        <v>2827000</v>
      </c>
      <c r="I39" s="78" t="s">
        <v>218</v>
      </c>
      <c r="J39" s="57"/>
      <c r="M39" s="1"/>
    </row>
    <row r="40" spans="1:13" x14ac:dyDescent="0.25">
      <c r="A40" s="56"/>
      <c r="B40" s="125" t="s">
        <v>195</v>
      </c>
      <c r="C40" s="75"/>
      <c r="D40" s="76"/>
      <c r="E40" s="76"/>
      <c r="F40" s="76"/>
      <c r="G40" s="77"/>
      <c r="H40" s="9">
        <f>SUM(C40:G40)</f>
        <v>0</v>
      </c>
      <c r="I40" s="78"/>
      <c r="J40" s="57"/>
      <c r="M40" s="1"/>
    </row>
    <row r="41" spans="1:13" x14ac:dyDescent="0.25">
      <c r="A41" s="56"/>
      <c r="B41" s="125" t="s">
        <v>58</v>
      </c>
      <c r="C41" s="75"/>
      <c r="D41" s="76"/>
      <c r="E41" s="76"/>
      <c r="F41" s="76"/>
      <c r="G41" s="77"/>
      <c r="H41" s="9">
        <f t="shared" ref="H41:H42" si="1">SUM(C41:G41)</f>
        <v>0</v>
      </c>
      <c r="I41" s="78"/>
      <c r="J41" s="57"/>
      <c r="M41" s="1"/>
    </row>
    <row r="42" spans="1:13" x14ac:dyDescent="0.25">
      <c r="A42" s="56"/>
      <c r="B42" s="124" t="s">
        <v>175</v>
      </c>
      <c r="C42" s="75"/>
      <c r="D42" s="76"/>
      <c r="E42" s="76"/>
      <c r="F42" s="76"/>
      <c r="G42" s="77"/>
      <c r="H42" s="9">
        <f t="shared" si="1"/>
        <v>0</v>
      </c>
      <c r="I42" s="78"/>
      <c r="J42" s="57"/>
      <c r="M42" s="1"/>
    </row>
    <row r="43" spans="1:13" x14ac:dyDescent="0.25">
      <c r="A43" s="56"/>
      <c r="B43" s="6" t="s">
        <v>4</v>
      </c>
      <c r="C43" s="48">
        <f>SUM(C44:C47)</f>
        <v>22884980</v>
      </c>
      <c r="D43" s="48">
        <f>SUM(D44:D47)</f>
        <v>11424359.050000001</v>
      </c>
      <c r="E43" s="48">
        <f>SUM(E44:E47)</f>
        <v>5032660.9499999993</v>
      </c>
      <c r="F43" s="48">
        <f>SUM(F44:F47)</f>
        <v>0</v>
      </c>
      <c r="G43" s="49">
        <f>SUM(G44:G47)</f>
        <v>0</v>
      </c>
      <c r="H43" s="50">
        <f>SUM(C43:G43)</f>
        <v>39342000</v>
      </c>
      <c r="I43" s="7"/>
      <c r="J43" s="57"/>
      <c r="M43" s="1"/>
    </row>
    <row r="44" spans="1:13" x14ac:dyDescent="0.25">
      <c r="A44" s="56"/>
      <c r="B44" s="8" t="s">
        <v>157</v>
      </c>
      <c r="C44" s="75">
        <v>20000000</v>
      </c>
      <c r="D44" s="76">
        <v>0</v>
      </c>
      <c r="E44" s="76">
        <v>0</v>
      </c>
      <c r="F44" s="76"/>
      <c r="G44" s="77"/>
      <c r="H44" s="9">
        <f>SUM(C44:G44)</f>
        <v>20000000</v>
      </c>
      <c r="I44" s="78" t="s">
        <v>219</v>
      </c>
      <c r="J44" s="57"/>
      <c r="M44" s="1"/>
    </row>
    <row r="45" spans="1:13" x14ac:dyDescent="0.25">
      <c r="A45" s="56"/>
      <c r="B45" s="125" t="s">
        <v>221</v>
      </c>
      <c r="C45" s="75">
        <v>2884980</v>
      </c>
      <c r="D45" s="76">
        <f>11332797.25+91561.8</f>
        <v>11424359.050000001</v>
      </c>
      <c r="E45" s="76">
        <f>19342000-D45-C45</f>
        <v>5032660.9499999993</v>
      </c>
      <c r="F45" s="76"/>
      <c r="G45" s="77"/>
      <c r="H45" s="9">
        <f>SUM(C45:G45)</f>
        <v>19342000</v>
      </c>
      <c r="I45" s="78" t="s">
        <v>220</v>
      </c>
      <c r="J45" s="57"/>
      <c r="M45" s="1"/>
    </row>
    <row r="46" spans="1:13" x14ac:dyDescent="0.25">
      <c r="A46" s="56"/>
      <c r="B46" s="125" t="s">
        <v>58</v>
      </c>
      <c r="C46" s="75"/>
      <c r="D46" s="76"/>
      <c r="E46" s="76"/>
      <c r="F46" s="76"/>
      <c r="G46" s="77"/>
      <c r="H46" s="9">
        <f t="shared" ref="H46:H47" si="2">SUM(C46:G46)</f>
        <v>0</v>
      </c>
      <c r="I46" s="78"/>
      <c r="J46" s="57"/>
      <c r="M46" s="1"/>
    </row>
    <row r="47" spans="1:13" x14ac:dyDescent="0.25">
      <c r="A47" s="56"/>
      <c r="B47" s="124" t="s">
        <v>175</v>
      </c>
      <c r="C47" s="75"/>
      <c r="D47" s="76"/>
      <c r="E47" s="76"/>
      <c r="F47" s="76"/>
      <c r="G47" s="77"/>
      <c r="H47" s="9">
        <f t="shared" si="2"/>
        <v>0</v>
      </c>
      <c r="I47" s="78"/>
      <c r="J47" s="57"/>
      <c r="M47" s="1"/>
    </row>
    <row r="48" spans="1:13" s="1" customFormat="1" ht="15.75" thickBot="1" x14ac:dyDescent="0.3">
      <c r="A48" s="60"/>
      <c r="B48" s="10" t="s">
        <v>158</v>
      </c>
      <c r="C48" s="51">
        <f>C33+C38+C43</f>
        <v>25711980</v>
      </c>
      <c r="D48" s="51">
        <f>D33+D38+D43</f>
        <v>11424359.050000001</v>
      </c>
      <c r="E48" s="51">
        <f>E33+E38+E43</f>
        <v>5032660.9499999993</v>
      </c>
      <c r="F48" s="51">
        <f>F33+F38+F43</f>
        <v>0</v>
      </c>
      <c r="G48" s="52">
        <f>G33+G38+G43</f>
        <v>0</v>
      </c>
      <c r="H48" s="53">
        <f>SUM(C48:G48)</f>
        <v>42169000</v>
      </c>
      <c r="I48" s="7"/>
      <c r="J48" s="61"/>
    </row>
    <row r="49" spans="1:13" s="1" customFormat="1" ht="9.9499999999999993" customHeight="1" x14ac:dyDescent="0.25">
      <c r="A49" s="60"/>
      <c r="C49" s="79"/>
      <c r="D49" s="79"/>
      <c r="J49" s="61"/>
    </row>
    <row r="50" spans="1:13" s="1" customFormat="1" x14ac:dyDescent="0.25">
      <c r="A50" s="60"/>
      <c r="B50" s="171" t="s">
        <v>155</v>
      </c>
      <c r="C50" s="172"/>
      <c r="D50" s="172"/>
      <c r="E50" s="172"/>
      <c r="F50" s="172"/>
      <c r="G50" s="172"/>
      <c r="H50" s="172"/>
      <c r="I50" s="173"/>
      <c r="J50" s="61"/>
    </row>
    <row r="51" spans="1:13" x14ac:dyDescent="0.25">
      <c r="A51" s="56"/>
      <c r="B51" s="80" t="s">
        <v>69</v>
      </c>
      <c r="C51" s="213" t="s">
        <v>101</v>
      </c>
      <c r="D51" s="213"/>
      <c r="E51" s="212" t="s">
        <v>70</v>
      </c>
      <c r="F51" s="212"/>
      <c r="G51" s="217" t="s">
        <v>141</v>
      </c>
      <c r="H51" s="217"/>
      <c r="I51" s="16"/>
      <c r="J51" s="57"/>
      <c r="M51" s="1"/>
    </row>
    <row r="52" spans="1:13" x14ac:dyDescent="0.25">
      <c r="A52" s="56"/>
      <c r="B52" s="15" t="s">
        <v>192</v>
      </c>
      <c r="C52" s="214">
        <v>0</v>
      </c>
      <c r="D52" s="215"/>
      <c r="E52" t="s">
        <v>71</v>
      </c>
      <c r="G52" s="216" t="s">
        <v>138</v>
      </c>
      <c r="H52" s="216"/>
      <c r="I52" s="16"/>
      <c r="J52" s="57"/>
      <c r="M52" s="1"/>
    </row>
    <row r="53" spans="1:13" x14ac:dyDescent="0.25">
      <c r="A53" s="56"/>
      <c r="B53" s="18" t="s">
        <v>148</v>
      </c>
      <c r="C53" s="216" t="s">
        <v>55</v>
      </c>
      <c r="D53" s="216"/>
      <c r="E53" s="19" t="s">
        <v>72</v>
      </c>
      <c r="F53" s="19"/>
      <c r="G53" s="216" t="s">
        <v>138</v>
      </c>
      <c r="H53" s="216"/>
      <c r="I53" s="20"/>
      <c r="J53" s="57"/>
      <c r="M53" s="1"/>
    </row>
    <row r="54" spans="1:13" ht="9.9499999999999993" customHeight="1" x14ac:dyDescent="0.25">
      <c r="A54" s="56"/>
      <c r="J54" s="57"/>
      <c r="M54" s="1"/>
    </row>
    <row r="55" spans="1:13" x14ac:dyDescent="0.25">
      <c r="A55" s="56"/>
      <c r="B55" s="171" t="s">
        <v>68</v>
      </c>
      <c r="C55" s="172"/>
      <c r="D55" s="172"/>
      <c r="E55" s="172"/>
      <c r="F55" s="172"/>
      <c r="G55" s="172"/>
      <c r="H55" s="172"/>
      <c r="I55" s="173"/>
      <c r="J55" s="57"/>
      <c r="M55" s="1"/>
    </row>
    <row r="56" spans="1:13" ht="75" customHeight="1" x14ac:dyDescent="0.25">
      <c r="A56" s="56"/>
      <c r="B56" s="201" t="s">
        <v>177</v>
      </c>
      <c r="C56" s="201"/>
      <c r="D56" s="201"/>
      <c r="E56" s="74" t="s">
        <v>193</v>
      </c>
      <c r="F56" s="74" t="s">
        <v>194</v>
      </c>
      <c r="G56" s="74" t="str">
        <f>IF(FCOR=TRUE, "Actuals at Final Completion", "Actuals to Date")</f>
        <v>Actuals to Date</v>
      </c>
      <c r="H56" s="113" t="s">
        <v>197</v>
      </c>
      <c r="I56" s="11" t="s">
        <v>67</v>
      </c>
      <c r="J56" s="57"/>
      <c r="M56" s="1"/>
    </row>
    <row r="57" spans="1:13" x14ac:dyDescent="0.25">
      <c r="A57" s="56"/>
      <c r="B57" s="12" t="s">
        <v>41</v>
      </c>
      <c r="C57" s="13"/>
      <c r="D57" s="14"/>
      <c r="E57" s="81">
        <v>57693</v>
      </c>
      <c r="F57" s="81">
        <v>59837</v>
      </c>
      <c r="G57" s="82">
        <v>59837</v>
      </c>
      <c r="H57" s="114">
        <f>IF($H$56=Lists!$D$8, IFERROR(F57-E57, ""), IF($H$56=Lists!$D$9, IFERROR(G57-E57, ""), IFERROR(G57-F57, "")))</f>
        <v>0</v>
      </c>
      <c r="I57" s="83"/>
      <c r="J57" s="57"/>
      <c r="M57" s="1"/>
    </row>
    <row r="58" spans="1:13" x14ac:dyDescent="0.25">
      <c r="A58" s="56"/>
      <c r="B58" s="15" t="s">
        <v>42</v>
      </c>
      <c r="D58" s="16"/>
      <c r="E58" s="81">
        <v>40385</v>
      </c>
      <c r="F58" s="81">
        <v>41886</v>
      </c>
      <c r="G58" s="82">
        <v>41886</v>
      </c>
      <c r="H58" s="114">
        <f>IF($H$56=Lists!$D$8, IFERROR(F58-E58, ""), IF($H$56=Lists!$D$9, IFERROR(G58-E58, ""), IFERROR(G58-F58, "")))</f>
        <v>0</v>
      </c>
      <c r="I58" s="83"/>
      <c r="J58" s="57"/>
      <c r="M58" s="1"/>
    </row>
    <row r="59" spans="1:13" x14ac:dyDescent="0.25">
      <c r="A59" s="56"/>
      <c r="B59" s="15" t="s">
        <v>43</v>
      </c>
      <c r="D59" s="16"/>
      <c r="E59" s="17">
        <f>IFERROR(E58/E57, "")</f>
        <v>0.69999826668746645</v>
      </c>
      <c r="F59" s="17">
        <f t="shared" ref="F59:G59" si="3">IFERROR(F58/F57, "")</f>
        <v>0.70000167120677836</v>
      </c>
      <c r="G59" s="17">
        <f t="shared" si="3"/>
        <v>0.70000167120677836</v>
      </c>
      <c r="H59" s="115">
        <f t="shared" ref="H59" si="4">IFERROR(G59-F59, "")</f>
        <v>0</v>
      </c>
      <c r="I59" s="84"/>
      <c r="J59" s="57"/>
      <c r="M59" s="1"/>
    </row>
    <row r="60" spans="1:13" x14ac:dyDescent="0.25">
      <c r="A60" s="56"/>
      <c r="B60" s="15" t="s">
        <v>10</v>
      </c>
      <c r="D60" s="16"/>
      <c r="E60" s="81"/>
      <c r="F60" s="81"/>
      <c r="G60" s="82"/>
      <c r="H60" s="116">
        <f>IF($H$56=Lists!$D$8, IFERROR(F60-E60, ""), IF($H$56=Lists!$D$9, IFERROR(G60-E60, ""), IFERROR(G60-F60, "")))</f>
        <v>0</v>
      </c>
      <c r="I60" s="83"/>
      <c r="J60" s="57"/>
      <c r="M60" s="1"/>
    </row>
    <row r="61" spans="1:13" x14ac:dyDescent="0.25">
      <c r="A61" s="56"/>
      <c r="B61" s="15" t="s">
        <v>39</v>
      </c>
      <c r="D61" s="16"/>
      <c r="E61" s="82">
        <v>35274</v>
      </c>
      <c r="F61" s="82">
        <v>35274</v>
      </c>
      <c r="G61" s="82"/>
      <c r="H61" s="116">
        <f>IF($H$56=Lists!$D$8, IFERROR(F61-E61, ""), IF($H$56=Lists!$D$9, IFERROR(G61-E61, ""), IFERROR(G61-F61, "")))</f>
        <v>-35274</v>
      </c>
      <c r="I61" s="85"/>
      <c r="J61" s="57"/>
      <c r="M61" s="1"/>
    </row>
    <row r="62" spans="1:13" x14ac:dyDescent="0.25">
      <c r="A62" s="56"/>
      <c r="B62" s="15" t="s">
        <v>19</v>
      </c>
      <c r="D62" s="16"/>
      <c r="E62" s="21">
        <f>IFERROR(E91/E57, "")</f>
        <v>430.73215121418542</v>
      </c>
      <c r="F62" s="21">
        <f>IFERROR(F91/F57, "")</f>
        <v>473.32073800491332</v>
      </c>
      <c r="G62" s="21">
        <f>IFERROR(G91/G57, "")</f>
        <v>441.24799037384895</v>
      </c>
      <c r="H62" s="117">
        <f>IF($H$56=Lists!$D$8, IFERROR(F62-E62, ""), IF($H$56=Lists!$D$9, IFERROR(G62-E62, ""), IFERROR(G62-F62, "")))</f>
        <v>-32.072747631064374</v>
      </c>
      <c r="I62" s="86"/>
      <c r="J62" s="57"/>
      <c r="K62" s="87"/>
    </row>
    <row r="63" spans="1:13" x14ac:dyDescent="0.25">
      <c r="A63" s="56"/>
      <c r="B63" s="18" t="s">
        <v>163</v>
      </c>
      <c r="C63" s="19"/>
      <c r="D63" s="20"/>
      <c r="E63" s="22">
        <f>IFERROR(E97/E57, "")</f>
        <v>515.50025133031738</v>
      </c>
      <c r="F63" s="22">
        <f>IFERROR(F97/F57, "")</f>
        <v>541.83555325300404</v>
      </c>
      <c r="G63" s="22">
        <f>IFERROR(G97/G57, "")</f>
        <v>490.24912679445828</v>
      </c>
      <c r="H63" s="117">
        <f>IF($H$56=Lists!$D$8, IFERROR(F63-E63, ""), IF($H$56=Lists!$D$9, IFERROR(G63-E63, ""), IFERROR(G63-F63, "")))</f>
        <v>-51.586426458545759</v>
      </c>
      <c r="I63" s="88"/>
      <c r="J63" s="57"/>
      <c r="K63" s="87"/>
    </row>
    <row r="64" spans="1:13" x14ac:dyDescent="0.25">
      <c r="A64" s="56"/>
      <c r="B64" s="218" t="s">
        <v>5</v>
      </c>
      <c r="C64" s="219"/>
      <c r="D64" s="219"/>
      <c r="E64" s="219"/>
      <c r="F64" s="219"/>
      <c r="G64" s="219"/>
      <c r="H64" s="219"/>
      <c r="I64" s="220"/>
      <c r="J64" s="57"/>
    </row>
    <row r="65" spans="1:10" x14ac:dyDescent="0.25">
      <c r="A65" s="56"/>
      <c r="B65" s="12" t="s">
        <v>6</v>
      </c>
      <c r="C65" s="13"/>
      <c r="D65" s="14"/>
      <c r="E65" s="89">
        <v>43405</v>
      </c>
      <c r="F65" s="89">
        <v>43466</v>
      </c>
      <c r="G65" s="90">
        <v>43472</v>
      </c>
      <c r="H65" s="114" t="str">
        <f>IF(SUM(E65:G65)=0, "", IF($H$56=Lists!$D$8, IFERROR(MROUND(CONVERT(F65-E65,"day","yr")*12, 0.5)&amp;" mo.", ""), IF($H$56=Lists!$D$9, IFERROR(MROUND(CONVERT(G65-E65,"day","yr")*12, 0.5)&amp;" mo.", ""), IFERROR(MROUND(CONVERT(G65-F65,"day","yr")*12, 0.5)&amp;" mo.", ""))))</f>
        <v>0 mo.</v>
      </c>
      <c r="I65" s="83"/>
      <c r="J65" s="57"/>
    </row>
    <row r="66" spans="1:10" x14ac:dyDescent="0.25">
      <c r="A66" s="56"/>
      <c r="B66" s="15" t="s">
        <v>7</v>
      </c>
      <c r="D66" s="16"/>
      <c r="E66" s="89">
        <v>43435</v>
      </c>
      <c r="F66" s="89">
        <v>43497</v>
      </c>
      <c r="G66" s="90">
        <v>43579</v>
      </c>
      <c r="H66" s="114" t="str">
        <f>IF(SUM(E66:G66)=0, "", IF($H$56=Lists!$D$8, IFERROR(MROUND(CONVERT(F66-E66,"day","yr")*12, 0.5)&amp;" mo.", ""), IF($H$56=Lists!$D$9, IFERROR(MROUND(CONVERT(G66-E66,"day","yr")*12, 0.5)&amp;" mo.", ""), IFERROR(MROUND(CONVERT(G66-F66,"day","yr")*12, 0.5)&amp;" mo.", ""))))</f>
        <v>2.5 mo.</v>
      </c>
      <c r="I66" s="83"/>
      <c r="J66" s="57"/>
    </row>
    <row r="67" spans="1:10" x14ac:dyDescent="0.25">
      <c r="A67" s="56"/>
      <c r="B67" s="15" t="s">
        <v>164</v>
      </c>
      <c r="D67" s="16"/>
      <c r="E67" s="89"/>
      <c r="F67" s="89"/>
      <c r="G67" s="90">
        <v>44012</v>
      </c>
      <c r="H67" s="114" t="str">
        <f>IF(SUM(E67:G67)=0, "", IF($H$56=Lists!$D$8, IFERROR(MROUND(CONVERT(F67-E67,"day","yr")*12, 0.5)&amp;" mo.", ""), IF($H$56=Lists!$D$9, IFERROR(MROUND(CONVERT(G67-E67,"day","yr")*12, 0.5)&amp;" mo.", ""), IFERROR(MROUND(CONVERT(G67-F67,"day","yr")*12, 0.5)&amp;" mo.", ""))))</f>
        <v>1446 mo.</v>
      </c>
      <c r="I67" s="83"/>
      <c r="J67" s="57"/>
    </row>
    <row r="68" spans="1:10" x14ac:dyDescent="0.25">
      <c r="A68" s="56"/>
      <c r="B68" s="15" t="s">
        <v>66</v>
      </c>
      <c r="D68" s="16"/>
      <c r="E68" s="89">
        <v>43922</v>
      </c>
      <c r="F68" s="89">
        <v>44034</v>
      </c>
      <c r="G68" s="90">
        <v>44049</v>
      </c>
      <c r="H68" s="114" t="str">
        <f>IF(SUM(E68:G68)=0, "", IF($H$56=Lists!$D$8, IFERROR(MROUND(CONVERT(F68-E68,"day","yr")*12, 0.5)&amp;" mo.", ""), IF($H$56=Lists!$D$9, IFERROR(MROUND(CONVERT(G68-E68,"day","yr")*12, 0.5)&amp;" mo.", ""), IFERROR(MROUND(CONVERT(G68-F68,"day","yr")*12, 0.5)&amp;" mo.", ""))))</f>
        <v>0.5 mo.</v>
      </c>
      <c r="I68" s="83"/>
      <c r="J68" s="57"/>
    </row>
    <row r="69" spans="1:10" x14ac:dyDescent="0.25">
      <c r="A69" s="56"/>
      <c r="B69" s="15" t="s">
        <v>8</v>
      </c>
      <c r="D69" s="16"/>
      <c r="E69" s="89">
        <v>44562</v>
      </c>
      <c r="F69" s="89">
        <v>45536</v>
      </c>
      <c r="G69" s="90">
        <v>45510</v>
      </c>
      <c r="H69" s="114" t="str">
        <f>IF(SUM(E69:G69)=0, "", IF($H$56=Lists!$D$8, IFERROR(MROUND(CONVERT(F69-E69,"day","yr")*12, 0.5)&amp;" mo.", ""), IF($H$56=Lists!$D$9, IFERROR(MROUND(CONVERT(G69-E69,"day","yr")*12, 0.5)&amp;" mo.", ""), IFERROR(MROUND(CONVERT(G69-F69,"day","yr")*12, 0.5)&amp;" mo.", ""))))</f>
        <v/>
      </c>
      <c r="I69" s="83"/>
      <c r="J69" s="57"/>
    </row>
    <row r="70" spans="1:10" x14ac:dyDescent="0.25">
      <c r="A70" s="56"/>
      <c r="B70" s="18" t="s">
        <v>9</v>
      </c>
      <c r="C70" s="19"/>
      <c r="D70" s="20"/>
      <c r="E70" s="89"/>
      <c r="F70" s="89">
        <v>45570</v>
      </c>
      <c r="G70" s="90"/>
      <c r="H70" s="114" t="str">
        <f>IF(SUM(E70:G70)=0, "", IF($H$56=Lists!$D$8, IFERROR(MROUND(CONVERT(F70-E70,"day","yr")*12, 0.5)&amp;" mo.", ""), IF($H$56=Lists!$D$9, IFERROR(MROUND(CONVERT(G70-E70,"day","yr")*12, 0.5)&amp;" mo.", ""), IFERROR(MROUND(CONVERT(G70-F70,"day","yr")*12, 0.5)&amp;" mo.", ""))))</f>
        <v/>
      </c>
      <c r="I70" s="83"/>
      <c r="J70" s="57"/>
    </row>
    <row r="71" spans="1:10" ht="9.9499999999999993" customHeight="1" thickBot="1" x14ac:dyDescent="0.3">
      <c r="A71" s="91"/>
      <c r="B71" s="23"/>
      <c r="C71" s="23"/>
      <c r="D71" s="23"/>
      <c r="E71" s="24"/>
      <c r="F71" s="24"/>
      <c r="G71" s="24"/>
      <c r="H71" s="25"/>
      <c r="I71" s="92"/>
      <c r="J71" s="93"/>
    </row>
    <row r="72" spans="1:10" s="69" customFormat="1" ht="27" customHeight="1" thickTop="1" thickBot="1" x14ac:dyDescent="0.3">
      <c r="A72" s="197" t="s">
        <v>152</v>
      </c>
      <c r="B72" s="198"/>
      <c r="C72" s="198"/>
      <c r="D72" s="198"/>
      <c r="E72" s="198"/>
      <c r="F72" s="198"/>
      <c r="G72" s="198"/>
      <c r="H72" s="198"/>
      <c r="I72" s="198"/>
      <c r="J72" s="199"/>
    </row>
    <row r="73" spans="1:10" ht="9.9499999999999993" customHeight="1" thickTop="1" x14ac:dyDescent="0.25">
      <c r="A73" s="56"/>
      <c r="B73" s="33"/>
      <c r="C73" s="33"/>
      <c r="D73" s="33"/>
      <c r="E73" s="26"/>
      <c r="F73" s="26"/>
      <c r="G73" s="26"/>
      <c r="H73" s="27"/>
      <c r="I73" s="94"/>
      <c r="J73" s="57"/>
    </row>
    <row r="74" spans="1:10" ht="75" customHeight="1" x14ac:dyDescent="0.25">
      <c r="A74" s="56"/>
      <c r="B74" s="201" t="s">
        <v>177</v>
      </c>
      <c r="C74" s="201"/>
      <c r="D74" s="201"/>
      <c r="E74" s="74" t="s">
        <v>198</v>
      </c>
      <c r="F74" s="74" t="s">
        <v>199</v>
      </c>
      <c r="G74" s="74" t="str">
        <f>IF(FCOR=TRUE, "Actual Cost Data at Final Completion", "Actual Costs to Date")</f>
        <v>Actual Costs to Date</v>
      </c>
      <c r="H74" s="74" t="str">
        <f>H56</f>
        <v>Estimate as Currently Funded to Actuals Variance</v>
      </c>
      <c r="I74" s="11" t="s">
        <v>67</v>
      </c>
      <c r="J74" s="57"/>
    </row>
    <row r="75" spans="1:10" x14ac:dyDescent="0.25">
      <c r="A75" s="56"/>
      <c r="B75" s="171" t="s">
        <v>11</v>
      </c>
      <c r="C75" s="172"/>
      <c r="D75" s="172"/>
      <c r="E75" s="172"/>
      <c r="F75" s="172"/>
      <c r="G75" s="172"/>
      <c r="H75" s="172"/>
      <c r="I75" s="173"/>
      <c r="J75" s="57"/>
    </row>
    <row r="76" spans="1:10" x14ac:dyDescent="0.25">
      <c r="A76" s="56"/>
      <c r="B76" s="209" t="s">
        <v>50</v>
      </c>
      <c r="C76" s="210"/>
      <c r="D76" s="211"/>
      <c r="E76" s="95"/>
      <c r="F76" s="95"/>
      <c r="G76" s="95"/>
      <c r="H76" s="118">
        <f>IF($H$56=Lists!$D$8, IFERROR(F76-E76, ""), IF($H$56=Lists!$D$9, IFERROR(G76-E76, ""), IFERROR(G76-F76, "")))</f>
        <v>0</v>
      </c>
      <c r="I76" s="83"/>
      <c r="J76" s="57"/>
    </row>
    <row r="77" spans="1:10" ht="9.9499999999999993" customHeight="1" x14ac:dyDescent="0.25">
      <c r="A77" s="56"/>
      <c r="B77" s="28"/>
      <c r="C77" s="28"/>
      <c r="D77" s="28"/>
      <c r="E77" s="29"/>
      <c r="F77" s="29"/>
      <c r="G77" s="29"/>
      <c r="H77" s="30"/>
      <c r="I77" s="96"/>
      <c r="J77" s="57"/>
    </row>
    <row r="78" spans="1:10" x14ac:dyDescent="0.25">
      <c r="A78" s="56"/>
      <c r="B78" s="171" t="s">
        <v>12</v>
      </c>
      <c r="C78" s="172"/>
      <c r="D78" s="172"/>
      <c r="E78" s="172"/>
      <c r="F78" s="172"/>
      <c r="G78" s="172"/>
      <c r="H78" s="172"/>
      <c r="I78" s="173"/>
      <c r="J78" s="57"/>
    </row>
    <row r="79" spans="1:10" x14ac:dyDescent="0.25">
      <c r="A79" s="56"/>
      <c r="B79" s="12" t="s">
        <v>44</v>
      </c>
      <c r="C79" s="13"/>
      <c r="D79" s="14"/>
      <c r="E79" s="97">
        <v>434108</v>
      </c>
      <c r="F79" s="97">
        <v>193950</v>
      </c>
      <c r="G79" s="98">
        <v>207504</v>
      </c>
      <c r="H79" s="31">
        <f>IF($H$56=Lists!$D$8, IFERROR(F79-E79, ""), IF($H$56=Lists!$D$9, IFERROR(G79-E79, ""), IFERROR(G79-F79, "")))</f>
        <v>13554</v>
      </c>
      <c r="I79" s="83"/>
      <c r="J79" s="57"/>
    </row>
    <row r="80" spans="1:10" x14ac:dyDescent="0.25">
      <c r="A80" s="56"/>
      <c r="B80" s="15" t="s">
        <v>165</v>
      </c>
      <c r="D80" s="16"/>
      <c r="E80" s="97">
        <v>1278644</v>
      </c>
      <c r="F80" s="97">
        <v>1598130</v>
      </c>
      <c r="G80" s="98">
        <v>1505078</v>
      </c>
      <c r="H80" s="31">
        <f>IF($H$56=Lists!$D$8, IFERROR(F80-E80, ""), IF($H$56=Lists!$D$9, IFERROR(G80-E80, ""), IFERROR(G80-F80, "")))</f>
        <v>-93052</v>
      </c>
      <c r="I80" s="83"/>
      <c r="J80" s="57"/>
    </row>
    <row r="81" spans="1:10" x14ac:dyDescent="0.25">
      <c r="A81" s="56"/>
      <c r="B81" s="15" t="s">
        <v>167</v>
      </c>
      <c r="D81" s="16"/>
      <c r="E81" s="97">
        <v>651895</v>
      </c>
      <c r="F81" s="97">
        <v>1727947</v>
      </c>
      <c r="G81" s="98">
        <v>1442152</v>
      </c>
      <c r="H81" s="31">
        <f>IF($H$56=Lists!$D$8, IFERROR(F81-E81, ""), IF($H$56=Lists!$D$9, IFERROR(G81-E81, ""), IFERROR(G81-F81, "")))</f>
        <v>-285795</v>
      </c>
      <c r="I81" s="83"/>
      <c r="J81" s="57"/>
    </row>
    <row r="82" spans="1:10" x14ac:dyDescent="0.25">
      <c r="A82" s="56"/>
      <c r="B82" s="15" t="s">
        <v>166</v>
      </c>
      <c r="D82" s="16"/>
      <c r="E82" s="97">
        <f>508464*1.1816</f>
        <v>600801.06239999994</v>
      </c>
      <c r="F82" s="97">
        <v>634427</v>
      </c>
      <c r="G82" s="97">
        <v>730884</v>
      </c>
      <c r="H82" s="31">
        <f>IF($H$56=Lists!$D$8, IFERROR(F82-E82, ""), IF($H$56=Lists!$D$9, IFERROR(G82-E82, ""), IFERROR(G82-F82, "")))</f>
        <v>96457</v>
      </c>
      <c r="I82" s="83"/>
      <c r="J82" s="57"/>
    </row>
    <row r="83" spans="1:10" x14ac:dyDescent="0.25">
      <c r="A83" s="56"/>
      <c r="B83" s="15" t="s">
        <v>168</v>
      </c>
      <c r="D83" s="16"/>
      <c r="E83" s="97">
        <f>1089984-600801</f>
        <v>489183</v>
      </c>
      <c r="F83" s="97">
        <v>401533</v>
      </c>
      <c r="G83" s="97">
        <v>330687</v>
      </c>
      <c r="H83" s="32">
        <f>IF($H$56=Lists!$D$8, IFERROR(F83-E83, ""), IF($H$56=Lists!$D$9, IFERROR(G83-E83, ""), IFERROR(G83-F83, "")))</f>
        <v>-70846</v>
      </c>
      <c r="I83" s="83"/>
      <c r="J83" s="57"/>
    </row>
    <row r="84" spans="1:10" x14ac:dyDescent="0.25">
      <c r="A84" s="56"/>
      <c r="B84" s="15" t="s">
        <v>13</v>
      </c>
      <c r="D84" s="16"/>
      <c r="E84" s="97">
        <v>357044</v>
      </c>
      <c r="F84" s="97">
        <v>474009</v>
      </c>
      <c r="G84" s="98">
        <v>0</v>
      </c>
      <c r="H84" s="31">
        <f>IF($H$56=Lists!$D$8, IFERROR(F84-E84, ""), IF($H$56=Lists!$D$9, IFERROR(G84-E84, ""), IFERROR(G84-F84, "")))</f>
        <v>-474009</v>
      </c>
      <c r="I84" s="99"/>
      <c r="J84" s="57"/>
    </row>
    <row r="85" spans="1:10" x14ac:dyDescent="0.25">
      <c r="A85" s="56"/>
      <c r="B85" s="153" t="s">
        <v>14</v>
      </c>
      <c r="C85" s="154"/>
      <c r="D85" s="155"/>
      <c r="E85" s="34">
        <f>SUM(E79:E84)</f>
        <v>3811675.0624000002</v>
      </c>
      <c r="F85" s="34">
        <f>SUM(F79:F84)</f>
        <v>5029996</v>
      </c>
      <c r="G85" s="34">
        <f>SUM(G79:G84)</f>
        <v>4216305</v>
      </c>
      <c r="H85" s="35">
        <f>IF($H$56=Lists!$D$8, IFERROR(F85-E85, ""), IF($H$56=Lists!$D$9, IFERROR(G85-E85, ""), IFERROR(G85-F85, "")))</f>
        <v>-813691</v>
      </c>
      <c r="I85" s="100"/>
      <c r="J85" s="57"/>
    </row>
    <row r="86" spans="1:10" ht="9.9499999999999993" customHeight="1" x14ac:dyDescent="0.25">
      <c r="A86" s="56"/>
      <c r="J86" s="57"/>
    </row>
    <row r="87" spans="1:10" x14ac:dyDescent="0.25">
      <c r="A87" s="56"/>
      <c r="B87" s="171" t="s">
        <v>15</v>
      </c>
      <c r="C87" s="172"/>
      <c r="D87" s="172"/>
      <c r="E87" s="172"/>
      <c r="F87" s="172"/>
      <c r="G87" s="172"/>
      <c r="H87" s="172"/>
      <c r="I87" s="173"/>
      <c r="J87" s="57"/>
    </row>
    <row r="88" spans="1:10" ht="14.45" customHeight="1" x14ac:dyDescent="0.25">
      <c r="A88" s="56"/>
      <c r="B88" s="12" t="s">
        <v>45</v>
      </c>
      <c r="C88" s="13"/>
      <c r="D88" s="14"/>
      <c r="E88" s="97"/>
      <c r="F88" s="97">
        <v>1863653</v>
      </c>
      <c r="G88" s="98">
        <v>2278746</v>
      </c>
      <c r="H88" s="36">
        <f>IF($H$56=Lists!$D$8, IFERROR(F88-E88, ""), IF($H$56=Lists!$D$9, IFERROR(G88-E88, ""), IFERROR(G88-F88, "")))</f>
        <v>415093</v>
      </c>
      <c r="I88" s="83"/>
      <c r="J88" s="57"/>
    </row>
    <row r="89" spans="1:10" x14ac:dyDescent="0.25">
      <c r="A89" s="56"/>
      <c r="B89" s="15" t="s">
        <v>46</v>
      </c>
      <c r="D89" s="16"/>
      <c r="E89" s="97"/>
      <c r="F89" s="97">
        <v>754497</v>
      </c>
      <c r="G89" s="98">
        <v>3332216</v>
      </c>
      <c r="H89" s="36">
        <f>IF($H$56=Lists!$D$8, IFERROR(F89-E89, ""), IF($H$56=Lists!$D$9, IFERROR(G89-E89, ""), IFERROR(G89-F89, "")))</f>
        <v>2577719</v>
      </c>
      <c r="I89" s="99"/>
      <c r="J89" s="57"/>
    </row>
    <row r="90" spans="1:10" x14ac:dyDescent="0.25">
      <c r="A90" s="56"/>
      <c r="B90" s="15" t="s">
        <v>47</v>
      </c>
      <c r="D90" s="16"/>
      <c r="E90" s="97">
        <v>24850230</v>
      </c>
      <c r="F90" s="97">
        <v>25703943</v>
      </c>
      <c r="G90" s="97">
        <v>20791994</v>
      </c>
      <c r="H90" s="37">
        <f>IF($H$56=Lists!$D$8, IFERROR(F90-E90, ""), IF($H$56=Lists!$D$9, IFERROR(G90-E90, ""), IFERROR(G90-F90, "")))</f>
        <v>-4911949</v>
      </c>
      <c r="I90" s="99"/>
      <c r="J90" s="57"/>
    </row>
    <row r="91" spans="1:10" x14ac:dyDescent="0.25">
      <c r="A91" s="56"/>
      <c r="B91" s="150" t="s">
        <v>51</v>
      </c>
      <c r="C91" s="151"/>
      <c r="D91" s="152"/>
      <c r="E91" s="38">
        <f>SUM(E88:E90)</f>
        <v>24850230</v>
      </c>
      <c r="F91" s="38">
        <f t="shared" ref="F91:G91" si="5">SUM(F88:F90)</f>
        <v>28322093</v>
      </c>
      <c r="G91" s="38">
        <f t="shared" si="5"/>
        <v>26402956</v>
      </c>
      <c r="H91" s="36">
        <f>IF($H$56=Lists!$D$8, IFERROR(F91-E91, ""), IF($H$56=Lists!$D$9, IFERROR(G91-E91, ""), IFERROR(G91-F91, "")))</f>
        <v>-1919137</v>
      </c>
      <c r="I91" s="100"/>
      <c r="J91" s="57"/>
    </row>
    <row r="92" spans="1:10" x14ac:dyDescent="0.25">
      <c r="A92" s="56"/>
      <c r="B92" s="15" t="s">
        <v>48</v>
      </c>
      <c r="D92" s="16"/>
      <c r="E92" s="97">
        <v>2485023</v>
      </c>
      <c r="F92" s="97">
        <v>1422690</v>
      </c>
      <c r="G92" s="98">
        <v>491338</v>
      </c>
      <c r="H92" s="36">
        <f>IF($H$56=Lists!$D$8, IFERROR(F92-E92, ""), IF($H$56=Lists!$D$9, IFERROR(G92-E92, ""), IFERROR(G92-F92, "")))</f>
        <v>-931352</v>
      </c>
      <c r="I92" s="99"/>
      <c r="J92" s="57"/>
    </row>
    <row r="93" spans="1:10" x14ac:dyDescent="0.25">
      <c r="A93" s="56"/>
      <c r="B93" s="15" t="s">
        <v>49</v>
      </c>
      <c r="D93" s="16"/>
      <c r="E93" s="97"/>
      <c r="F93" s="97"/>
      <c r="G93" s="97">
        <v>0</v>
      </c>
      <c r="H93" s="36">
        <f>IF($H$56=Lists!$D$8, IFERROR(F93-E93, ""), IF($H$56=Lists!$D$9, IFERROR(G93-E93, ""), IFERROR(G93-F93, "")))</f>
        <v>0</v>
      </c>
      <c r="I93" s="99"/>
      <c r="J93" s="57"/>
    </row>
    <row r="94" spans="1:10" x14ac:dyDescent="0.25">
      <c r="A94" s="56"/>
      <c r="B94" s="15" t="s">
        <v>40</v>
      </c>
      <c r="D94" s="16"/>
      <c r="E94" s="97">
        <v>2405503</v>
      </c>
      <c r="F94" s="97">
        <v>2677031</v>
      </c>
      <c r="G94" s="97">
        <v>2440743</v>
      </c>
      <c r="H94" s="36">
        <f>IF($H$56=Lists!$D$8, IFERROR(F94-E94, ""), IF($H$56=Lists!$D$9, IFERROR(G94-E94, ""), IFERROR(G94-F94, "")))</f>
        <v>-236288</v>
      </c>
      <c r="I94" s="99"/>
      <c r="J94" s="57"/>
    </row>
    <row r="95" spans="1:10" x14ac:dyDescent="0.25">
      <c r="A95" s="56"/>
      <c r="B95" s="15" t="str">
        <f>IF(C53=Lists!J3, "GCCM Costs", IF(C53=Lists!J4, "Design-Build Costs", ""))</f>
        <v/>
      </c>
      <c r="D95" s="16"/>
      <c r="E95" s="97"/>
      <c r="F95" s="97"/>
      <c r="G95" s="97"/>
      <c r="H95" s="36">
        <f>IF($H$56=Lists!$D$8, IFERROR(F95-E95, ""), IF($H$56=Lists!$D$9, IFERROR(G95-E95, ""), IFERROR(G95-F95, "")))</f>
        <v>0</v>
      </c>
      <c r="I95" s="99"/>
      <c r="J95" s="57"/>
    </row>
    <row r="96" spans="1:10" x14ac:dyDescent="0.25">
      <c r="A96" s="56"/>
      <c r="B96" s="15" t="str">
        <f>IF(C53=Lists!J3, "GCCM Risk Contingency", "")</f>
        <v/>
      </c>
      <c r="D96" s="16"/>
      <c r="E96" s="97"/>
      <c r="F96" s="97"/>
      <c r="G96" s="97"/>
      <c r="H96" s="36">
        <f>IF($H$56=Lists!$D$8, IFERROR(F96-E96, ""), IF($H$56=Lists!$D$9, IFERROR(G96-E96, ""), IFERROR(G96-F96, "")))</f>
        <v>0</v>
      </c>
      <c r="I96" s="99"/>
      <c r="J96" s="57"/>
    </row>
    <row r="97" spans="1:10" x14ac:dyDescent="0.25">
      <c r="A97" s="56"/>
      <c r="B97" s="153" t="s">
        <v>52</v>
      </c>
      <c r="C97" s="154"/>
      <c r="D97" s="155"/>
      <c r="E97" s="38">
        <f>SUM(E91:E96)</f>
        <v>29740756</v>
      </c>
      <c r="F97" s="38">
        <f t="shared" ref="F97:G97" si="6">SUM(F91:F96)</f>
        <v>32421814</v>
      </c>
      <c r="G97" s="38">
        <f t="shared" si="6"/>
        <v>29335037</v>
      </c>
      <c r="H97" s="39">
        <f>IF($H$56=Lists!$D$8, IFERROR(F97-E97, ""), IF($H$56=Lists!$D$9, IFERROR(G97-E97, ""), IFERROR(G97-F97, "")))</f>
        <v>-3086777</v>
      </c>
      <c r="I97" s="84"/>
      <c r="J97" s="57"/>
    </row>
    <row r="98" spans="1:10" ht="9.9499999999999993" customHeight="1" x14ac:dyDescent="0.25">
      <c r="A98" s="56"/>
      <c r="J98" s="57"/>
    </row>
    <row r="99" spans="1:10" x14ac:dyDescent="0.25">
      <c r="A99" s="56"/>
      <c r="B99" s="171" t="s">
        <v>16</v>
      </c>
      <c r="C99" s="172"/>
      <c r="D99" s="172"/>
      <c r="E99" s="172"/>
      <c r="F99" s="172"/>
      <c r="G99" s="172"/>
      <c r="H99" s="172"/>
      <c r="I99" s="173"/>
      <c r="J99" s="57"/>
    </row>
    <row r="100" spans="1:10" x14ac:dyDescent="0.25">
      <c r="A100" s="56"/>
      <c r="B100" s="40" t="s">
        <v>17</v>
      </c>
      <c r="D100" s="16"/>
      <c r="E100" s="101">
        <v>3033971</v>
      </c>
      <c r="F100" s="101">
        <v>2650819</v>
      </c>
      <c r="G100" s="102">
        <v>2107309</v>
      </c>
      <c r="H100" s="41">
        <f>IF($H$56=Lists!$D$8, IFERROR(F100-E100, ""), IF($H$56=Lists!$D$9, IFERROR(G100-E100, ""), IFERROR(G100-F100, "")))</f>
        <v>-543510</v>
      </c>
      <c r="I100" s="103"/>
      <c r="J100" s="104"/>
    </row>
    <row r="101" spans="1:10" x14ac:dyDescent="0.25">
      <c r="A101" s="56"/>
      <c r="B101" s="40" t="s">
        <v>18</v>
      </c>
      <c r="D101" s="16"/>
      <c r="E101" s="101">
        <v>124251</v>
      </c>
      <c r="F101" s="101">
        <v>379426</v>
      </c>
      <c r="G101" s="102">
        <v>378675.47</v>
      </c>
      <c r="H101" s="41">
        <f>IF($H$56=Lists!$D$8, IFERROR(F101-E101, ""), IF($H$56=Lists!$D$9, IFERROR(G101-E101, ""), IFERROR(G101-F101, "")))</f>
        <v>-750.53000000002794</v>
      </c>
      <c r="I101" s="103"/>
      <c r="J101" s="104"/>
    </row>
    <row r="102" spans="1:10" x14ac:dyDescent="0.25">
      <c r="A102" s="56"/>
      <c r="B102" s="40" t="s">
        <v>53</v>
      </c>
      <c r="D102" s="16"/>
      <c r="E102" s="97">
        <v>326353</v>
      </c>
      <c r="F102" s="97">
        <v>569630</v>
      </c>
      <c r="G102" s="98">
        <v>439157</v>
      </c>
      <c r="H102" s="42">
        <f>IF($H$56=Lists!$D$8, IFERROR(F102-E102, ""), IF($H$56=Lists!$D$9, IFERROR(G102-E102, ""), IFERROR(G102-F102, "")))</f>
        <v>-130473</v>
      </c>
      <c r="I102" s="83"/>
      <c r="J102" s="57"/>
    </row>
    <row r="103" spans="1:10" x14ac:dyDescent="0.25">
      <c r="A103" s="56"/>
      <c r="B103" s="40" t="s">
        <v>147</v>
      </c>
      <c r="D103" s="16"/>
      <c r="E103" s="97">
        <v>1238752</v>
      </c>
      <c r="F103" s="97">
        <v>239455</v>
      </c>
      <c r="G103" s="105">
        <v>344500</v>
      </c>
      <c r="H103" s="43">
        <f>IF($H$56=Lists!$D$8, IFERROR(F103-E103, ""), IF($H$56=Lists!$D$9, IFERROR(G103-E103, ""), IFERROR(G103-F103, "")))</f>
        <v>105045</v>
      </c>
      <c r="I103" s="103"/>
      <c r="J103" s="104"/>
    </row>
    <row r="104" spans="1:10" ht="15.75" thickBot="1" x14ac:dyDescent="0.3">
      <c r="A104" s="56"/>
      <c r="B104" s="156" t="s">
        <v>54</v>
      </c>
      <c r="C104" s="157"/>
      <c r="D104" s="158"/>
      <c r="E104" s="44">
        <f>SUM(E100:E103)</f>
        <v>4723327</v>
      </c>
      <c r="F104" s="44">
        <f>SUM(F100:F103)</f>
        <v>3839330</v>
      </c>
      <c r="G104" s="44">
        <f>SUM(G100:G103)</f>
        <v>3269641.4699999997</v>
      </c>
      <c r="H104" s="39">
        <f>IF($H$56=Lists!$D$8, IFERROR(F104-E104, ""), IF($H$56=Lists!$D$9, IFERROR(G104-E104, ""), IFERROR(G104-F104, "")))</f>
        <v>-569688.53000000026</v>
      </c>
      <c r="I104" s="106"/>
      <c r="J104" s="104"/>
    </row>
    <row r="105" spans="1:10" ht="20.25" thickTop="1" thickBot="1" x14ac:dyDescent="0.35">
      <c r="A105" s="56"/>
      <c r="B105" s="107" t="s">
        <v>145</v>
      </c>
      <c r="C105" s="108"/>
      <c r="D105" s="108"/>
      <c r="E105" s="109">
        <f>SUM(E76,E85,E97,E104)</f>
        <v>38275758.062399998</v>
      </c>
      <c r="F105" s="109">
        <f>SUM(F76,F85,F97,F104)</f>
        <v>41291140</v>
      </c>
      <c r="G105" s="109">
        <f>SUM(G76,G85,G97,G104)</f>
        <v>36820983.469999999</v>
      </c>
      <c r="H105" s="109">
        <f>SUM(H76,H85,H97,H104)</f>
        <v>-4470156.53</v>
      </c>
      <c r="I105" s="110"/>
      <c r="J105" s="104"/>
    </row>
    <row r="106" spans="1:10" ht="9.9499999999999993" customHeight="1" thickTop="1" x14ac:dyDescent="0.25">
      <c r="A106" s="56"/>
      <c r="B106" s="45"/>
      <c r="C106" s="45"/>
      <c r="D106" s="45"/>
      <c r="E106" s="46"/>
      <c r="F106" s="46"/>
      <c r="G106" s="46"/>
      <c r="H106" s="46"/>
      <c r="I106" s="111"/>
      <c r="J106" s="104"/>
    </row>
    <row r="107" spans="1:10" s="1" customFormat="1" x14ac:dyDescent="0.25">
      <c r="A107" s="60"/>
      <c r="B107" s="159" t="str">
        <f>IF(ReportType=Lists!$O$2, "", "Close-Out Information")</f>
        <v/>
      </c>
      <c r="C107" s="160"/>
      <c r="D107" s="160"/>
      <c r="E107" s="160"/>
      <c r="F107" s="160"/>
      <c r="G107" s="160"/>
      <c r="H107" s="160"/>
      <c r="I107" s="161"/>
      <c r="J107" s="61"/>
    </row>
    <row r="108" spans="1:10" s="1" customFormat="1" x14ac:dyDescent="0.25">
      <c r="A108" s="60"/>
      <c r="B108" s="47"/>
      <c r="C108" s="169"/>
      <c r="D108" s="169"/>
      <c r="E108" s="169" t="str">
        <f>IF(ReportType=Lists!$O$2, "", "NOTES")</f>
        <v/>
      </c>
      <c r="F108" s="169"/>
      <c r="G108" s="169"/>
      <c r="H108" s="169"/>
      <c r="I108" s="170"/>
      <c r="J108" s="61"/>
    </row>
    <row r="109" spans="1:10" ht="15" customHeight="1" x14ac:dyDescent="0.25">
      <c r="A109" s="56"/>
      <c r="B109" s="80" t="str">
        <f>IF(ReportType=Lists!$O$2, "", "Number of Change Orders")</f>
        <v/>
      </c>
      <c r="C109" s="162"/>
      <c r="D109" s="163"/>
      <c r="E109" s="166"/>
      <c r="F109" s="167"/>
      <c r="G109" s="167"/>
      <c r="H109" s="167"/>
      <c r="I109" s="168"/>
      <c r="J109" s="57"/>
    </row>
    <row r="110" spans="1:10" ht="15" customHeight="1" x14ac:dyDescent="0.25">
      <c r="A110" s="56"/>
      <c r="B110" s="80" t="str">
        <f>IF(ReportType=Lists!$O$2, "", "Total Value of Change Orders")</f>
        <v/>
      </c>
      <c r="C110" s="174"/>
      <c r="D110" s="175"/>
      <c r="E110" s="120"/>
      <c r="F110" s="121"/>
      <c r="G110" s="121"/>
      <c r="H110" s="121"/>
      <c r="I110" s="122"/>
      <c r="J110" s="57"/>
    </row>
    <row r="111" spans="1:10" ht="15" customHeight="1" x14ac:dyDescent="0.25">
      <c r="A111" s="56"/>
      <c r="B111" s="80" t="str">
        <f>IF(ReportType=Lists!$O$2, "", "Outstanding Liabilities")</f>
        <v/>
      </c>
      <c r="C111" s="174"/>
      <c r="D111" s="175"/>
      <c r="E111" s="120"/>
      <c r="F111" s="121"/>
      <c r="G111" s="121"/>
      <c r="H111" s="121"/>
      <c r="I111" s="122"/>
      <c r="J111" s="57"/>
    </row>
    <row r="112" spans="1:10" x14ac:dyDescent="0.25">
      <c r="A112" s="56"/>
      <c r="B112" s="18" t="str">
        <f>IF(ReportType=Lists!$O$2, "", "Unsettled Claims")</f>
        <v/>
      </c>
      <c r="C112" s="164"/>
      <c r="D112" s="165"/>
      <c r="E112" s="166"/>
      <c r="F112" s="167"/>
      <c r="G112" s="167"/>
      <c r="H112" s="167"/>
      <c r="I112" s="168"/>
      <c r="J112" s="57"/>
    </row>
    <row r="113" spans="1:10" ht="9.9499999999999993" customHeight="1" x14ac:dyDescent="0.25">
      <c r="A113" s="56"/>
      <c r="J113" s="57"/>
    </row>
    <row r="114" spans="1:10" ht="15.75" thickBot="1" x14ac:dyDescent="0.3">
      <c r="A114" s="56"/>
      <c r="B114" s="1" t="s">
        <v>20</v>
      </c>
      <c r="J114" s="57"/>
    </row>
    <row r="115" spans="1:10" x14ac:dyDescent="0.25">
      <c r="A115" s="56"/>
      <c r="B115" s="141" t="s">
        <v>224</v>
      </c>
      <c r="C115" s="142"/>
      <c r="D115" s="142"/>
      <c r="E115" s="142"/>
      <c r="F115" s="142"/>
      <c r="G115" s="142"/>
      <c r="H115" s="142"/>
      <c r="I115" s="143"/>
      <c r="J115" s="57"/>
    </row>
    <row r="116" spans="1:10" x14ac:dyDescent="0.25">
      <c r="A116" s="56"/>
      <c r="B116" s="144"/>
      <c r="C116" s="145"/>
      <c r="D116" s="145"/>
      <c r="E116" s="145"/>
      <c r="F116" s="145"/>
      <c r="G116" s="145"/>
      <c r="H116" s="145"/>
      <c r="I116" s="146"/>
      <c r="J116" s="57"/>
    </row>
    <row r="117" spans="1:10" x14ac:dyDescent="0.25">
      <c r="A117" s="56"/>
      <c r="B117" s="144"/>
      <c r="C117" s="145"/>
      <c r="D117" s="145"/>
      <c r="E117" s="145"/>
      <c r="F117" s="145"/>
      <c r="G117" s="145"/>
      <c r="H117" s="145"/>
      <c r="I117" s="146"/>
      <c r="J117" s="57"/>
    </row>
    <row r="118" spans="1:10" x14ac:dyDescent="0.25">
      <c r="A118" s="56"/>
      <c r="B118" s="144"/>
      <c r="C118" s="145"/>
      <c r="D118" s="145"/>
      <c r="E118" s="145"/>
      <c r="F118" s="145"/>
      <c r="G118" s="145"/>
      <c r="H118" s="145"/>
      <c r="I118" s="146"/>
      <c r="J118" s="57"/>
    </row>
    <row r="119" spans="1:10" x14ac:dyDescent="0.25">
      <c r="A119" s="56"/>
      <c r="B119" s="144"/>
      <c r="C119" s="145"/>
      <c r="D119" s="145"/>
      <c r="E119" s="145"/>
      <c r="F119" s="145"/>
      <c r="G119" s="145"/>
      <c r="H119" s="145"/>
      <c r="I119" s="146"/>
      <c r="J119" s="57"/>
    </row>
    <row r="120" spans="1:10" x14ac:dyDescent="0.25">
      <c r="A120" s="56"/>
      <c r="B120" s="144"/>
      <c r="C120" s="145"/>
      <c r="D120" s="145"/>
      <c r="E120" s="145"/>
      <c r="F120" s="145"/>
      <c r="G120" s="145"/>
      <c r="H120" s="145"/>
      <c r="I120" s="146"/>
      <c r="J120" s="57"/>
    </row>
    <row r="121" spans="1:10" x14ac:dyDescent="0.25">
      <c r="A121" s="56"/>
      <c r="B121" s="144"/>
      <c r="C121" s="145"/>
      <c r="D121" s="145"/>
      <c r="E121" s="145"/>
      <c r="F121" s="145"/>
      <c r="G121" s="145"/>
      <c r="H121" s="145"/>
      <c r="I121" s="146"/>
      <c r="J121" s="57"/>
    </row>
    <row r="122" spans="1:10" x14ac:dyDescent="0.25">
      <c r="A122" s="56"/>
      <c r="B122" s="144"/>
      <c r="C122" s="145"/>
      <c r="D122" s="145"/>
      <c r="E122" s="145"/>
      <c r="F122" s="145"/>
      <c r="G122" s="145"/>
      <c r="H122" s="145"/>
      <c r="I122" s="146"/>
      <c r="J122" s="57"/>
    </row>
    <row r="123" spans="1:10" x14ac:dyDescent="0.25">
      <c r="A123" s="56"/>
      <c r="B123" s="144"/>
      <c r="C123" s="145"/>
      <c r="D123" s="145"/>
      <c r="E123" s="145"/>
      <c r="F123" s="145"/>
      <c r="G123" s="145"/>
      <c r="H123" s="145"/>
      <c r="I123" s="146"/>
      <c r="J123" s="57"/>
    </row>
    <row r="124" spans="1:10" x14ac:dyDescent="0.25">
      <c r="A124" s="56"/>
      <c r="B124" s="144"/>
      <c r="C124" s="145"/>
      <c r="D124" s="145"/>
      <c r="E124" s="145"/>
      <c r="F124" s="145"/>
      <c r="G124" s="145"/>
      <c r="H124" s="145"/>
      <c r="I124" s="146"/>
      <c r="J124" s="57"/>
    </row>
    <row r="125" spans="1:10" x14ac:dyDescent="0.25">
      <c r="A125" s="56"/>
      <c r="B125" s="144"/>
      <c r="C125" s="145"/>
      <c r="D125" s="145"/>
      <c r="E125" s="145"/>
      <c r="F125" s="145"/>
      <c r="G125" s="145"/>
      <c r="H125" s="145"/>
      <c r="I125" s="146"/>
      <c r="J125" s="57"/>
    </row>
    <row r="126" spans="1:10" x14ac:dyDescent="0.25">
      <c r="A126" s="56"/>
      <c r="B126" s="144"/>
      <c r="C126" s="145"/>
      <c r="D126" s="145"/>
      <c r="E126" s="145"/>
      <c r="F126" s="145"/>
      <c r="G126" s="145"/>
      <c r="H126" s="145"/>
      <c r="I126" s="146"/>
      <c r="J126" s="57"/>
    </row>
    <row r="127" spans="1:10" hidden="1" x14ac:dyDescent="0.25">
      <c r="A127" s="56"/>
      <c r="B127" s="144"/>
      <c r="C127" s="145"/>
      <c r="D127" s="145"/>
      <c r="E127" s="145"/>
      <c r="F127" s="145"/>
      <c r="G127" s="145"/>
      <c r="H127" s="145"/>
      <c r="I127" s="146"/>
      <c r="J127" s="57"/>
    </row>
    <row r="128" spans="1:10" hidden="1" x14ac:dyDescent="0.25">
      <c r="A128" s="56"/>
      <c r="B128" s="144"/>
      <c r="C128" s="145"/>
      <c r="D128" s="145"/>
      <c r="E128" s="145"/>
      <c r="F128" s="145"/>
      <c r="G128" s="145"/>
      <c r="H128" s="145"/>
      <c r="I128" s="146"/>
      <c r="J128" s="57"/>
    </row>
    <row r="129" spans="1:10" hidden="1" x14ac:dyDescent="0.25">
      <c r="A129" s="56"/>
      <c r="B129" s="144"/>
      <c r="C129" s="145"/>
      <c r="D129" s="145"/>
      <c r="E129" s="145"/>
      <c r="F129" s="145"/>
      <c r="G129" s="145"/>
      <c r="H129" s="145"/>
      <c r="I129" s="146"/>
      <c r="J129" s="57"/>
    </row>
    <row r="130" spans="1:10" x14ac:dyDescent="0.25">
      <c r="A130" s="56"/>
      <c r="B130" s="144"/>
      <c r="C130" s="145"/>
      <c r="D130" s="145"/>
      <c r="E130" s="145"/>
      <c r="F130" s="145"/>
      <c r="G130" s="145"/>
      <c r="H130" s="145"/>
      <c r="I130" s="146"/>
      <c r="J130" s="57"/>
    </row>
    <row r="131" spans="1:10" x14ac:dyDescent="0.25">
      <c r="A131" s="56"/>
      <c r="B131" s="144"/>
      <c r="C131" s="145"/>
      <c r="D131" s="145"/>
      <c r="E131" s="145"/>
      <c r="F131" s="145"/>
      <c r="G131" s="145"/>
      <c r="H131" s="145"/>
      <c r="I131" s="146"/>
      <c r="J131" s="57"/>
    </row>
    <row r="132" spans="1:10" x14ac:dyDescent="0.25">
      <c r="A132" s="56"/>
      <c r="B132" s="144"/>
      <c r="C132" s="145"/>
      <c r="D132" s="145"/>
      <c r="E132" s="145"/>
      <c r="F132" s="145"/>
      <c r="G132" s="145"/>
      <c r="H132" s="145"/>
      <c r="I132" s="146"/>
      <c r="J132" s="57"/>
    </row>
    <row r="133" spans="1:10" x14ac:dyDescent="0.25">
      <c r="A133" s="56"/>
      <c r="B133" s="144"/>
      <c r="C133" s="145"/>
      <c r="D133" s="145"/>
      <c r="E133" s="145"/>
      <c r="F133" s="145"/>
      <c r="G133" s="145"/>
      <c r="H133" s="145"/>
      <c r="I133" s="146"/>
      <c r="J133" s="57"/>
    </row>
    <row r="134" spans="1:10" ht="15.75" thickBot="1" x14ac:dyDescent="0.3">
      <c r="A134" s="56"/>
      <c r="B134" s="147"/>
      <c r="C134" s="148"/>
      <c r="D134" s="148"/>
      <c r="E134" s="148"/>
      <c r="F134" s="148"/>
      <c r="G134" s="148"/>
      <c r="H134" s="148"/>
      <c r="I134" s="149"/>
      <c r="J134" s="57"/>
    </row>
    <row r="135" spans="1:10" ht="9.9499999999999993" customHeight="1" thickBot="1" x14ac:dyDescent="0.3">
      <c r="A135" s="91"/>
      <c r="B135" s="63"/>
      <c r="C135" s="63"/>
      <c r="D135" s="63"/>
      <c r="E135" s="63"/>
      <c r="F135" s="63"/>
      <c r="G135" s="63"/>
      <c r="H135" s="63"/>
      <c r="I135" s="63"/>
      <c r="J135" s="93"/>
    </row>
    <row r="136" spans="1:10" ht="15.75" thickTop="1" x14ac:dyDescent="0.25"/>
  </sheetData>
  <sheetProtection formatCells="0" formatColumns="0" formatRows="0" insertRows="0" insertHyperlinks="0"/>
  <mergeCells count="53">
    <mergeCell ref="G51:H51"/>
    <mergeCell ref="G52:H52"/>
    <mergeCell ref="G53:H53"/>
    <mergeCell ref="B56:D56"/>
    <mergeCell ref="B64:I64"/>
    <mergeCell ref="B55:I55"/>
    <mergeCell ref="B78:I78"/>
    <mergeCell ref="B29:I29"/>
    <mergeCell ref="B50:I50"/>
    <mergeCell ref="A72:J72"/>
    <mergeCell ref="B74:D74"/>
    <mergeCell ref="C30:I30"/>
    <mergeCell ref="C31:D31"/>
    <mergeCell ref="E31:G31"/>
    <mergeCell ref="H31:H32"/>
    <mergeCell ref="I31:I32"/>
    <mergeCell ref="B76:D76"/>
    <mergeCell ref="E51:F51"/>
    <mergeCell ref="C51:D51"/>
    <mergeCell ref="C52:D52"/>
    <mergeCell ref="C53:D53"/>
    <mergeCell ref="B75:I75"/>
    <mergeCell ref="C10:H10"/>
    <mergeCell ref="C11:H11"/>
    <mergeCell ref="C12:H12"/>
    <mergeCell ref="B22:B27"/>
    <mergeCell ref="C16:I19"/>
    <mergeCell ref="A14:J14"/>
    <mergeCell ref="C21:I27"/>
    <mergeCell ref="B17:B19"/>
    <mergeCell ref="B1:I1"/>
    <mergeCell ref="B3:I3"/>
    <mergeCell ref="C5:H5"/>
    <mergeCell ref="C7:H7"/>
    <mergeCell ref="B9:I9"/>
    <mergeCell ref="C6:H6"/>
    <mergeCell ref="B4:I4"/>
    <mergeCell ref="B115:I134"/>
    <mergeCell ref="B91:D91"/>
    <mergeCell ref="B97:D97"/>
    <mergeCell ref="B104:D104"/>
    <mergeCell ref="B85:D85"/>
    <mergeCell ref="B107:I107"/>
    <mergeCell ref="C109:D109"/>
    <mergeCell ref="C112:D112"/>
    <mergeCell ref="E109:I109"/>
    <mergeCell ref="E112:I112"/>
    <mergeCell ref="C108:D108"/>
    <mergeCell ref="E108:I108"/>
    <mergeCell ref="B87:I87"/>
    <mergeCell ref="B99:I99"/>
    <mergeCell ref="C110:D110"/>
    <mergeCell ref="C111:D111"/>
  </mergeCells>
  <conditionalFormatting sqref="A1:J94">
    <cfRule type="expression" dxfId="4" priority="1">
      <formula>CELL("PROTECT", A1)=0</formula>
    </cfRule>
  </conditionalFormatting>
  <conditionalFormatting sqref="A95:J99 A104:J109 A110:C111 E110:J111 A112:J135">
    <cfRule type="expression" dxfId="3" priority="23">
      <formula>CELL("PROTECT", A95)=0</formula>
    </cfRule>
  </conditionalFormatting>
  <conditionalFormatting sqref="A100:J103">
    <cfRule type="expression" dxfId="2" priority="3">
      <formula>CELL("PROTECT", A100)=0</formula>
    </cfRule>
  </conditionalFormatting>
  <conditionalFormatting sqref="E95:I96">
    <cfRule type="expression" dxfId="0" priority="22">
      <formula>$B95=""</formula>
    </cfRule>
  </conditionalFormatting>
  <dataValidations disablePrompts="1" count="1">
    <dataValidation type="list" allowBlank="1" showInputMessage="1" showErrorMessage="1" sqref="K63" xr:uid="{00000000-0002-0000-0100-000000000000}">
      <formula1>"PMoptions"</formula1>
    </dataValidation>
  </dataValidations>
  <hyperlinks>
    <hyperlink ref="C12" r:id="rId1" xr:uid="{EFA277A2-B5FD-40F1-8547-FFA17E0301A1}"/>
  </hyperlinks>
  <pageMargins left="0.45" right="0.45" top="0.5" bottom="0.5" header="0.3" footer="0.3"/>
  <pageSetup scale="64" fitToHeight="2" orientation="portrait" r:id="rId2"/>
  <headerFooter>
    <oddFooter>&amp;C&amp;P</oddFooter>
  </headerFooter>
  <rowBreaks count="1" manualBreakCount="1">
    <brk id="71" max="9" man="1"/>
  </rowBreaks>
  <extLst>
    <ext xmlns:x14="http://schemas.microsoft.com/office/spreadsheetml/2009/9/main" uri="{78C0D931-6437-407d-A8EE-F0AAD7539E65}">
      <x14:conditionalFormattings>
        <x14:conditionalFormatting xmlns:xm="http://schemas.microsoft.com/office/excel/2006/main">
          <x14:cfRule type="expression" priority="21"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disablePrompts="1" count="7">
        <x14:dataValidation type="list" allowBlank="1" showInputMessage="1" showErrorMessage="1" xr:uid="{00000000-0002-0000-0100-000001000000}">
          <x14:formula1>
            <xm:f>Lists!$B$2:$B$65</xm:f>
          </x14:formula1>
          <xm:sqref>C51:D51</xm:sqref>
        </x14:dataValidation>
        <x14:dataValidation type="list" allowBlank="1" showInputMessage="1" showErrorMessage="1" xr:uid="{00000000-0002-0000-0100-000002000000}">
          <x14:formula1>
            <xm:f>Lists!$D$2:$D$3</xm:f>
          </x14:formula1>
          <xm:sqref>G52:H53</xm:sqref>
        </x14:dataValidation>
        <x14:dataValidation type="list" allowBlank="1" showInputMessage="1" showErrorMessage="1" xr:uid="{00000000-0002-0000-0100-000003000000}">
          <x14:formula1>
            <xm:f>Lists!$F$2:$F$4</xm:f>
          </x14:formula1>
          <xm:sqref>G51:H51</xm:sqref>
        </x14:dataValidation>
        <x14:dataValidation type="list" allowBlank="1" showInputMessage="1" showErrorMessage="1" xr:uid="{00000000-0002-0000-0100-000004000000}">
          <x14:formula1>
            <xm:f>Lists!$J$2:$J$5</xm:f>
          </x14:formula1>
          <xm:sqref>C53:D53</xm:sqref>
        </x14:dataValidation>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5B011-F7BF-4BA4-8141-D151EA2FE84C}">
  <dimension ref="A1:AE3"/>
  <sheetViews>
    <sheetView showGridLines="0" topLeftCell="A34" zoomScaleNormal="100" workbookViewId="0">
      <selection activeCell="K59" sqref="K59"/>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1" t="s">
        <v>206</v>
      </c>
      <c r="B1" s="221"/>
      <c r="C1" s="221"/>
      <c r="D1" s="221"/>
      <c r="E1" s="221"/>
      <c r="F1" s="221"/>
      <c r="G1" s="221"/>
      <c r="H1" s="221"/>
      <c r="I1" s="221"/>
      <c r="J1" s="221"/>
      <c r="K1" s="221"/>
      <c r="L1" s="221"/>
      <c r="M1" s="221"/>
      <c r="N1" s="221"/>
      <c r="O1" s="221"/>
      <c r="P1" s="221"/>
      <c r="Q1" s="221"/>
      <c r="R1" s="221"/>
      <c r="S1" s="127"/>
      <c r="T1" s="126"/>
      <c r="U1" s="126"/>
      <c r="V1" s="126"/>
      <c r="W1" s="126"/>
      <c r="X1" s="126"/>
      <c r="Y1" s="126"/>
      <c r="Z1" s="126"/>
      <c r="AA1" s="126"/>
      <c r="AB1" s="126"/>
      <c r="AC1" s="126"/>
      <c r="AD1" s="126"/>
      <c r="AE1" s="126"/>
    </row>
    <row r="2" spans="1:31" ht="15" customHeight="1" x14ac:dyDescent="0.35">
      <c r="A2" s="221"/>
      <c r="B2" s="221"/>
      <c r="C2" s="221"/>
      <c r="D2" s="221"/>
      <c r="E2" s="221"/>
      <c r="F2" s="221"/>
      <c r="G2" s="221"/>
      <c r="H2" s="221"/>
      <c r="I2" s="221"/>
      <c r="J2" s="221"/>
      <c r="K2" s="221"/>
      <c r="L2" s="221"/>
      <c r="M2" s="221"/>
      <c r="N2" s="221"/>
      <c r="O2" s="221"/>
      <c r="P2" s="221"/>
      <c r="Q2" s="221"/>
      <c r="R2" s="221"/>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3"/>
  <sheetViews>
    <sheetView showGridLines="0" topLeftCell="A37" zoomScaleNormal="100" workbookViewId="0">
      <selection activeCell="J33" sqref="J33"/>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1" t="s">
        <v>206</v>
      </c>
      <c r="B1" s="221"/>
      <c r="C1" s="221"/>
      <c r="D1" s="221"/>
      <c r="E1" s="221"/>
      <c r="F1" s="221"/>
      <c r="G1" s="221"/>
      <c r="H1" s="221"/>
      <c r="I1" s="221"/>
      <c r="J1" s="221"/>
      <c r="K1" s="221"/>
      <c r="L1" s="221"/>
      <c r="M1" s="221"/>
      <c r="N1" s="221"/>
      <c r="O1" s="221"/>
      <c r="P1" s="221"/>
      <c r="Q1" s="221"/>
      <c r="R1" s="221"/>
      <c r="S1" s="127"/>
      <c r="T1" s="126"/>
      <c r="U1" s="126"/>
      <c r="V1" s="126"/>
      <c r="W1" s="126"/>
      <c r="X1" s="126"/>
      <c r="Y1" s="126"/>
      <c r="Z1" s="126"/>
      <c r="AA1" s="126"/>
      <c r="AB1" s="126"/>
      <c r="AC1" s="126"/>
      <c r="AD1" s="126"/>
      <c r="AE1" s="126"/>
    </row>
    <row r="2" spans="1:31" ht="15" customHeight="1" x14ac:dyDescent="0.35">
      <c r="A2" s="221"/>
      <c r="B2" s="221"/>
      <c r="C2" s="221"/>
      <c r="D2" s="221"/>
      <c r="E2" s="221"/>
      <c r="F2" s="221"/>
      <c r="G2" s="221"/>
      <c r="H2" s="221"/>
      <c r="I2" s="221"/>
      <c r="J2" s="221"/>
      <c r="K2" s="221"/>
      <c r="L2" s="221"/>
      <c r="M2" s="221"/>
      <c r="N2" s="221"/>
      <c r="O2" s="221"/>
      <c r="P2" s="221"/>
      <c r="Q2" s="221"/>
      <c r="R2" s="221"/>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A70D5-3019-43EC-AD1F-C5CCE4798B46}">
  <dimension ref="A1:AE3"/>
  <sheetViews>
    <sheetView showGridLines="0" topLeftCell="A52" zoomScale="70" zoomScaleNormal="70" workbookViewId="0">
      <selection activeCell="AH86" sqref="AH86"/>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1" t="s">
        <v>206</v>
      </c>
      <c r="B1" s="221"/>
      <c r="C1" s="221"/>
      <c r="D1" s="221"/>
      <c r="E1" s="221"/>
      <c r="F1" s="221"/>
      <c r="G1" s="221"/>
      <c r="H1" s="221"/>
      <c r="I1" s="221"/>
      <c r="J1" s="221"/>
      <c r="K1" s="221"/>
      <c r="L1" s="221"/>
      <c r="M1" s="221"/>
      <c r="N1" s="221"/>
      <c r="O1" s="221"/>
      <c r="P1" s="221"/>
      <c r="Q1" s="221"/>
      <c r="R1" s="221"/>
      <c r="S1" s="127"/>
      <c r="T1" s="126"/>
      <c r="U1" s="126"/>
      <c r="V1" s="126"/>
      <c r="W1" s="126"/>
      <c r="X1" s="126"/>
      <c r="Y1" s="126"/>
      <c r="Z1" s="126"/>
      <c r="AA1" s="126"/>
      <c r="AB1" s="126"/>
      <c r="AC1" s="126"/>
      <c r="AD1" s="126"/>
      <c r="AE1" s="126"/>
    </row>
    <row r="2" spans="1:31" ht="15" customHeight="1" x14ac:dyDescent="0.35">
      <c r="A2" s="221"/>
      <c r="B2" s="221"/>
      <c r="C2" s="221"/>
      <c r="D2" s="221"/>
      <c r="E2" s="221"/>
      <c r="F2" s="221"/>
      <c r="G2" s="221"/>
      <c r="H2" s="221"/>
      <c r="I2" s="221"/>
      <c r="J2" s="221"/>
      <c r="K2" s="221"/>
      <c r="L2" s="221"/>
      <c r="M2" s="221"/>
      <c r="N2" s="221"/>
      <c r="O2" s="221"/>
      <c r="P2" s="221"/>
      <c r="Q2" s="221"/>
      <c r="R2" s="221"/>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75916-33F7-4D8C-A805-173D238D13D0}">
  <dimension ref="A1:AE3"/>
  <sheetViews>
    <sheetView showGridLines="0" topLeftCell="A6" zoomScaleNormal="100" workbookViewId="0">
      <selection activeCell="M30" sqref="M30"/>
    </sheetView>
  </sheetViews>
  <sheetFormatPr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1" t="s">
        <v>206</v>
      </c>
      <c r="B1" s="221"/>
      <c r="C1" s="221"/>
      <c r="D1" s="221"/>
      <c r="E1" s="221"/>
      <c r="F1" s="221"/>
      <c r="G1" s="221"/>
      <c r="H1" s="221"/>
      <c r="I1" s="221"/>
      <c r="J1" s="221"/>
      <c r="K1" s="221"/>
      <c r="L1" s="221"/>
      <c r="M1" s="221"/>
      <c r="N1" s="221"/>
      <c r="O1" s="221"/>
      <c r="P1" s="221"/>
      <c r="Q1" s="221"/>
      <c r="R1" s="221"/>
      <c r="S1" s="127"/>
      <c r="T1" s="126"/>
      <c r="U1" s="126"/>
      <c r="V1" s="126"/>
      <c r="W1" s="126"/>
      <c r="X1" s="126"/>
      <c r="Y1" s="126"/>
      <c r="Z1" s="126"/>
      <c r="AA1" s="126"/>
      <c r="AB1" s="126"/>
      <c r="AC1" s="126"/>
      <c r="AD1" s="126"/>
      <c r="AE1" s="126"/>
    </row>
    <row r="2" spans="1:31" ht="15" customHeight="1" x14ac:dyDescent="0.35">
      <c r="A2" s="221"/>
      <c r="B2" s="221"/>
      <c r="C2" s="221"/>
      <c r="D2" s="221"/>
      <c r="E2" s="221"/>
      <c r="F2" s="221"/>
      <c r="G2" s="221"/>
      <c r="H2" s="221"/>
      <c r="I2" s="221"/>
      <c r="J2" s="221"/>
      <c r="K2" s="221"/>
      <c r="L2" s="221"/>
      <c r="M2" s="221"/>
      <c r="N2" s="221"/>
      <c r="O2" s="221"/>
      <c r="P2" s="221"/>
      <c r="Q2" s="221"/>
      <c r="R2" s="221"/>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RowHeight="15" x14ac:dyDescent="0.25"/>
  <cols>
    <col min="2" max="2" width="50.140625" bestFit="1" customWidth="1"/>
    <col min="8" max="8" width="9.140625" style="2"/>
    <col min="13" max="13" width="15.42578125" bestFit="1" customWidth="1"/>
    <col min="15" max="15" width="58.85546875" bestFit="1" customWidth="1"/>
  </cols>
  <sheetData>
    <row r="1" spans="2:15" x14ac:dyDescent="0.25">
      <c r="B1" s="1" t="s">
        <v>69</v>
      </c>
      <c r="C1" s="1"/>
      <c r="D1" s="1" t="s">
        <v>140</v>
      </c>
      <c r="E1" s="1"/>
      <c r="F1" s="1" t="s">
        <v>142</v>
      </c>
      <c r="G1" s="1"/>
      <c r="H1" s="119"/>
      <c r="I1" s="1"/>
      <c r="J1" s="1"/>
      <c r="K1" s="1"/>
      <c r="L1" s="1"/>
      <c r="M1" s="1" t="s">
        <v>169</v>
      </c>
      <c r="N1" s="1"/>
      <c r="O1" s="1" t="s">
        <v>170</v>
      </c>
    </row>
    <row r="2" spans="2:15" ht="15" customHeight="1" x14ac:dyDescent="0.25">
      <c r="B2" t="s">
        <v>97</v>
      </c>
      <c r="D2" t="s">
        <v>138</v>
      </c>
      <c r="F2" t="s">
        <v>141</v>
      </c>
      <c r="H2" s="2" t="s">
        <v>23</v>
      </c>
      <c r="J2" t="s">
        <v>55</v>
      </c>
      <c r="M2" t="s">
        <v>208</v>
      </c>
      <c r="O2" t="s">
        <v>171</v>
      </c>
    </row>
    <row r="3" spans="2:15" ht="15" customHeight="1" x14ac:dyDescent="0.25">
      <c r="B3" t="s">
        <v>98</v>
      </c>
      <c r="D3" t="s">
        <v>139</v>
      </c>
      <c r="F3" t="s">
        <v>59</v>
      </c>
      <c r="H3" s="3" t="s">
        <v>24</v>
      </c>
      <c r="J3" t="s">
        <v>172</v>
      </c>
      <c r="M3" t="str">
        <f ca="1">TEXT(DATE(YEAR(TODAY()), MONTH(TODAY())+ROWS($M$2:$M3)-1, DAY(1)), "MMMM YYYY")</f>
        <v>January 2025</v>
      </c>
      <c r="O3" t="s">
        <v>146</v>
      </c>
    </row>
    <row r="4" spans="2:15" ht="15" customHeight="1" x14ac:dyDescent="0.25">
      <c r="B4" t="s">
        <v>99</v>
      </c>
      <c r="F4" t="s">
        <v>149</v>
      </c>
      <c r="H4" s="2" t="s">
        <v>25</v>
      </c>
      <c r="J4" t="s">
        <v>56</v>
      </c>
      <c r="M4" t="str">
        <f ca="1">TEXT(DATE(YEAR(TODAY()), MONTH(TODAY())+ROWS($M$2:$M4)-1, DAY(1)), "MMMM YYYY")</f>
        <v>February 2025</v>
      </c>
    </row>
    <row r="5" spans="2:15" ht="15" customHeight="1" x14ac:dyDescent="0.25">
      <c r="B5" t="s">
        <v>75</v>
      </c>
      <c r="H5" s="3" t="s">
        <v>26</v>
      </c>
      <c r="J5" t="s">
        <v>149</v>
      </c>
      <c r="M5" t="str">
        <f ca="1">TEXT(DATE(YEAR(TODAY()), MONTH(TODAY())+ROWS($M$2:$M5)-1, DAY(1)), "MMMM YYYY")</f>
        <v>March 2025</v>
      </c>
    </row>
    <row r="6" spans="2:15" ht="15" customHeight="1" x14ac:dyDescent="0.25">
      <c r="B6" t="s">
        <v>76</v>
      </c>
      <c r="H6" s="2" t="s">
        <v>22</v>
      </c>
      <c r="M6" t="str">
        <f ca="1">TEXT(DATE(YEAR(TODAY()), MONTH(TODAY())+ROWS($M$2:$M6)-1, DAY(1)), "MMMM YYYY")</f>
        <v>April 2025</v>
      </c>
    </row>
    <row r="7" spans="2:15" ht="15" customHeight="1" x14ac:dyDescent="0.25">
      <c r="B7" t="s">
        <v>100</v>
      </c>
      <c r="H7" s="3" t="s">
        <v>27</v>
      </c>
      <c r="M7" t="str">
        <f ca="1">TEXT(DATE(YEAR(TODAY()), MONTH(TODAY())+ROWS($M$2:$M7)-1, DAY(1)), "MMMM YYYY")</f>
        <v>May 2025</v>
      </c>
    </row>
    <row r="8" spans="2:15" ht="15" customHeight="1" x14ac:dyDescent="0.25">
      <c r="B8" t="s">
        <v>124</v>
      </c>
      <c r="D8" t="s">
        <v>173</v>
      </c>
      <c r="H8" s="2" t="s">
        <v>21</v>
      </c>
      <c r="M8" t="str">
        <f ca="1">TEXT(DATE(YEAR(TODAY()), MONTH(TODAY())+ROWS($M$2:$M8)-1, DAY(1)), "MMMM YYYY")</f>
        <v>June 2025</v>
      </c>
    </row>
    <row r="9" spans="2:15" ht="15" customHeight="1" x14ac:dyDescent="0.25">
      <c r="B9" t="s">
        <v>101</v>
      </c>
      <c r="D9" t="s">
        <v>174</v>
      </c>
      <c r="H9" s="3" t="s">
        <v>28</v>
      </c>
      <c r="M9" t="str">
        <f ca="1">TEXT(DATE(YEAR(TODAY()), MONTH(TODAY())+ROWS($M$2:$M9)-1, DAY(1)), "MMMM YYYY")</f>
        <v>July 2025</v>
      </c>
    </row>
    <row r="10" spans="2:15" ht="15" customHeight="1" x14ac:dyDescent="0.25">
      <c r="B10" t="s">
        <v>77</v>
      </c>
      <c r="D10" t="s">
        <v>197</v>
      </c>
      <c r="H10" s="2" t="s">
        <v>29</v>
      </c>
      <c r="M10" t="str">
        <f ca="1">TEXT(DATE(YEAR(TODAY()), MONTH(TODAY())+ROWS($M$2:$M10)-1, DAY(1)), "MMMM YYYY")</f>
        <v>August 2025</v>
      </c>
    </row>
    <row r="11" spans="2:15" ht="15" customHeight="1" x14ac:dyDescent="0.25">
      <c r="B11" t="s">
        <v>102</v>
      </c>
      <c r="H11" s="3" t="s">
        <v>30</v>
      </c>
      <c r="M11" t="str">
        <f ca="1">TEXT(DATE(YEAR(TODAY()), MONTH(TODAY())+ROWS($M$2:$M11)-1, DAY(1)), "MMMM YYYY")</f>
        <v>September 2025</v>
      </c>
    </row>
    <row r="12" spans="2:15" ht="15" customHeight="1" x14ac:dyDescent="0.25">
      <c r="B12" t="s">
        <v>103</v>
      </c>
      <c r="H12" s="3" t="s">
        <v>31</v>
      </c>
      <c r="M12" t="str">
        <f ca="1">TEXT(DATE(YEAR(TODAY()), MONTH(TODAY())+ROWS($M$2:$M12)-1, DAY(1)), "MMMM YYYY")</f>
        <v>October 2025</v>
      </c>
    </row>
    <row r="13" spans="2:15" ht="15" customHeight="1" x14ac:dyDescent="0.25">
      <c r="B13" t="s">
        <v>78</v>
      </c>
      <c r="H13" s="3" t="s">
        <v>32</v>
      </c>
      <c r="M13" t="str">
        <f ca="1">TEXT(DATE(YEAR(TODAY()), MONTH(TODAY())+ROWS($M$2:$M13)-1, DAY(1)), "MMMM YYYY")</f>
        <v>November 2025</v>
      </c>
    </row>
    <row r="14" spans="2:15" ht="15" customHeight="1" x14ac:dyDescent="0.25">
      <c r="B14" t="s">
        <v>104</v>
      </c>
      <c r="H14" s="2" t="s">
        <v>33</v>
      </c>
      <c r="M14" t="str">
        <f ca="1">TEXT(DATE(YEAR(TODAY()), MONTH(TODAY())+ROWS($M$2:$M14)-1, DAY(1)), "MMMM YYYY")</f>
        <v>December 2025</v>
      </c>
    </row>
    <row r="15" spans="2:15" ht="15" customHeight="1" x14ac:dyDescent="0.25">
      <c r="B15" t="s">
        <v>79</v>
      </c>
      <c r="H15" s="3" t="s">
        <v>34</v>
      </c>
      <c r="M15" t="str">
        <f ca="1">TEXT(DATE(YEAR(TODAY()), MONTH(TODAY())+ROWS($M$2:$M15)-1, DAY(1)), "MMMM YYYY")</f>
        <v>January 2026</v>
      </c>
    </row>
    <row r="16" spans="2:15" ht="15" customHeight="1" x14ac:dyDescent="0.25">
      <c r="B16" t="s">
        <v>105</v>
      </c>
      <c r="H16" s="2" t="s">
        <v>35</v>
      </c>
      <c r="M16" t="str">
        <f ca="1">TEXT(DATE(YEAR(TODAY()), MONTH(TODAY())+ROWS($M$2:$M16)-1, DAY(1)), "MMMM YYYY")</f>
        <v>February 2026</v>
      </c>
    </row>
    <row r="17" spans="2:13" ht="15" customHeight="1" x14ac:dyDescent="0.25">
      <c r="B17" t="s">
        <v>106</v>
      </c>
      <c r="H17" s="3" t="s">
        <v>36</v>
      </c>
      <c r="M17" t="str">
        <f ca="1">TEXT(DATE(YEAR(TODAY()), MONTH(TODAY())+ROWS($M$2:$M17)-1, DAY(1)), "MMMM YYYY")</f>
        <v>March 2026</v>
      </c>
    </row>
    <row r="18" spans="2:13" ht="15" customHeight="1" x14ac:dyDescent="0.25">
      <c r="B18" t="s">
        <v>107</v>
      </c>
      <c r="H18" s="2" t="s">
        <v>37</v>
      </c>
      <c r="M18" t="str">
        <f ca="1">TEXT(DATE(YEAR(TODAY()), MONTH(TODAY())+ROWS($M$2:$M18)-1, DAY(1)), "MMMM YYYY")</f>
        <v>April 2026</v>
      </c>
    </row>
    <row r="19" spans="2:13" ht="15" customHeight="1" x14ac:dyDescent="0.25">
      <c r="B19" t="s">
        <v>125</v>
      </c>
      <c r="H19" s="3" t="s">
        <v>38</v>
      </c>
      <c r="M19" t="str">
        <f ca="1">TEXT(DATE(YEAR(TODAY()), MONTH(TODAY())+ROWS($M$2:$M19)-1, DAY(1)), "MMMM YYYY")</f>
        <v>May 2026</v>
      </c>
    </row>
    <row r="20" spans="2:13" ht="15" customHeight="1" x14ac:dyDescent="0.25">
      <c r="B20" t="s">
        <v>80</v>
      </c>
      <c r="H20" s="2" t="s">
        <v>150</v>
      </c>
      <c r="M20" t="str">
        <f ca="1">TEXT(DATE(YEAR(TODAY()), MONTH(TODAY())+ROWS($M$2:$M20)-1, DAY(1)), "MMMM YYYY")</f>
        <v>June 2026</v>
      </c>
    </row>
    <row r="21" spans="2:13" ht="15" customHeight="1" x14ac:dyDescent="0.25">
      <c r="B21" t="s">
        <v>81</v>
      </c>
      <c r="H21" s="3">
        <v>2022</v>
      </c>
      <c r="M21" t="str">
        <f ca="1">TEXT(DATE(YEAR(TODAY()), MONTH(TODAY())+ROWS($M$2:$M21)-1, DAY(1)), "MMMM YYYY")</f>
        <v>July 2026</v>
      </c>
    </row>
    <row r="22" spans="2:13" ht="15" customHeight="1" x14ac:dyDescent="0.25">
      <c r="B22" t="s">
        <v>126</v>
      </c>
      <c r="H22" s="2" t="s">
        <v>151</v>
      </c>
      <c r="M22" t="str">
        <f ca="1">TEXT(DATE(YEAR(TODAY()), MONTH(TODAY())+ROWS($M$2:$M22)-1, DAY(1)), "MMMM YYYY")</f>
        <v>August 2026</v>
      </c>
    </row>
    <row r="23" spans="2:13" ht="15" customHeight="1" x14ac:dyDescent="0.25">
      <c r="B23" t="s">
        <v>108</v>
      </c>
      <c r="H23" s="3">
        <v>2024</v>
      </c>
      <c r="M23" t="str">
        <f ca="1">TEXT(DATE(YEAR(TODAY()), MONTH(TODAY())+ROWS($M$2:$M23)-1, DAY(1)), "MMMM YYYY")</f>
        <v>September 2026</v>
      </c>
    </row>
    <row r="24" spans="2:13" ht="15" customHeight="1" x14ac:dyDescent="0.25">
      <c r="B24" t="s">
        <v>82</v>
      </c>
      <c r="M24" t="str">
        <f ca="1">TEXT(DATE(YEAR(TODAY()), MONTH(TODAY())+ROWS($M$2:$M24)-1, DAY(1)), "MMMM YYYY")</f>
        <v>October 2026</v>
      </c>
    </row>
    <row r="25" spans="2:13" ht="15" customHeight="1" x14ac:dyDescent="0.25">
      <c r="B25" t="s">
        <v>127</v>
      </c>
      <c r="H25" s="3"/>
      <c r="M25" t="str">
        <f ca="1">TEXT(DATE(YEAR(TODAY()), MONTH(TODAY())+ROWS($M$2:$M25)-1, DAY(1)), "MMMM YYYY")</f>
        <v>November 2026</v>
      </c>
    </row>
    <row r="26" spans="2:13" ht="15" customHeight="1" x14ac:dyDescent="0.25">
      <c r="B26" t="s">
        <v>128</v>
      </c>
      <c r="M26" t="str">
        <f ca="1">TEXT(DATE(YEAR(TODAY()), MONTH(TODAY())+ROWS($M$2:$M26)-1, DAY(1)), "MMMM YYYY")</f>
        <v>December 2026</v>
      </c>
    </row>
    <row r="27" spans="2:13" ht="15" customHeight="1" x14ac:dyDescent="0.25">
      <c r="B27" t="s">
        <v>109</v>
      </c>
    </row>
    <row r="28" spans="2:13" ht="15" customHeight="1" x14ac:dyDescent="0.25">
      <c r="B28" t="s">
        <v>83</v>
      </c>
    </row>
    <row r="29" spans="2:13" ht="15" customHeight="1" x14ac:dyDescent="0.25">
      <c r="B29" t="s">
        <v>84</v>
      </c>
    </row>
    <row r="30" spans="2:13" ht="15" customHeight="1" x14ac:dyDescent="0.25">
      <c r="B30" t="s">
        <v>129</v>
      </c>
    </row>
    <row r="31" spans="2:13" ht="15" customHeight="1" x14ac:dyDescent="0.25">
      <c r="B31" t="s">
        <v>85</v>
      </c>
    </row>
    <row r="32" spans="2:13" ht="15" customHeight="1" x14ac:dyDescent="0.25">
      <c r="B32" t="s">
        <v>110</v>
      </c>
    </row>
    <row r="33" spans="2:2" ht="15" customHeight="1" x14ac:dyDescent="0.25">
      <c r="B33" t="s">
        <v>111</v>
      </c>
    </row>
    <row r="34" spans="2:2" ht="15" customHeight="1" x14ac:dyDescent="0.25">
      <c r="B34" t="s">
        <v>86</v>
      </c>
    </row>
    <row r="35" spans="2:2" ht="15" customHeight="1" x14ac:dyDescent="0.25">
      <c r="B35" t="s">
        <v>87</v>
      </c>
    </row>
    <row r="36" spans="2:2" ht="15" customHeight="1" x14ac:dyDescent="0.25">
      <c r="B36" t="s">
        <v>88</v>
      </c>
    </row>
    <row r="37" spans="2:2" ht="15" customHeight="1" x14ac:dyDescent="0.25">
      <c r="B37" t="s">
        <v>112</v>
      </c>
    </row>
    <row r="38" spans="2:2" ht="15" customHeight="1" x14ac:dyDescent="0.25">
      <c r="B38" t="s">
        <v>113</v>
      </c>
    </row>
    <row r="39" spans="2:2" ht="15" customHeight="1" x14ac:dyDescent="0.25">
      <c r="B39" t="s">
        <v>89</v>
      </c>
    </row>
    <row r="40" spans="2:2" ht="15" customHeight="1" x14ac:dyDescent="0.25">
      <c r="B40" t="s">
        <v>114</v>
      </c>
    </row>
    <row r="41" spans="2:2" ht="15" customHeight="1" x14ac:dyDescent="0.25">
      <c r="B41" t="s">
        <v>130</v>
      </c>
    </row>
    <row r="42" spans="2:2" ht="15" customHeight="1" x14ac:dyDescent="0.25">
      <c r="B42" t="s">
        <v>131</v>
      </c>
    </row>
    <row r="43" spans="2:2" ht="15" customHeight="1" x14ac:dyDescent="0.25">
      <c r="B43" t="s">
        <v>132</v>
      </c>
    </row>
    <row r="44" spans="2:2" ht="15" customHeight="1" x14ac:dyDescent="0.25">
      <c r="B44" t="s">
        <v>115</v>
      </c>
    </row>
    <row r="45" spans="2:2" ht="15" customHeight="1" x14ac:dyDescent="0.25">
      <c r="B45" t="s">
        <v>90</v>
      </c>
    </row>
    <row r="46" spans="2:2" ht="15" customHeight="1" x14ac:dyDescent="0.25">
      <c r="B46" t="s">
        <v>116</v>
      </c>
    </row>
    <row r="47" spans="2:2" ht="15" customHeight="1" x14ac:dyDescent="0.25">
      <c r="B47" t="s">
        <v>117</v>
      </c>
    </row>
    <row r="48" spans="2:2" ht="15" customHeight="1" x14ac:dyDescent="0.25">
      <c r="B48" t="s">
        <v>118</v>
      </c>
    </row>
    <row r="49" spans="2:2" ht="15" customHeight="1" x14ac:dyDescent="0.25">
      <c r="B49" t="s">
        <v>133</v>
      </c>
    </row>
    <row r="50" spans="2:2" ht="15" customHeight="1" x14ac:dyDescent="0.25">
      <c r="B50" t="s">
        <v>91</v>
      </c>
    </row>
    <row r="51" spans="2:2" ht="15" customHeight="1" x14ac:dyDescent="0.25">
      <c r="B51" t="s">
        <v>134</v>
      </c>
    </row>
    <row r="52" spans="2:2" ht="15" customHeight="1" x14ac:dyDescent="0.25">
      <c r="B52" t="s">
        <v>136</v>
      </c>
    </row>
    <row r="53" spans="2:2" ht="15" customHeight="1" x14ac:dyDescent="0.25">
      <c r="B53" t="s">
        <v>92</v>
      </c>
    </row>
    <row r="54" spans="2:2" ht="15" customHeight="1" x14ac:dyDescent="0.25">
      <c r="B54" t="s">
        <v>137</v>
      </c>
    </row>
    <row r="55" spans="2:2" ht="15" customHeight="1" x14ac:dyDescent="0.25">
      <c r="B55" t="s">
        <v>119</v>
      </c>
    </row>
    <row r="56" spans="2:2" ht="15" customHeight="1" x14ac:dyDescent="0.25">
      <c r="B56" t="s">
        <v>120</v>
      </c>
    </row>
    <row r="57" spans="2:2" ht="15" customHeight="1" x14ac:dyDescent="0.25">
      <c r="B57" t="s">
        <v>93</v>
      </c>
    </row>
    <row r="58" spans="2:2" ht="15" customHeight="1" x14ac:dyDescent="0.25">
      <c r="B58" t="s">
        <v>121</v>
      </c>
    </row>
    <row r="59" spans="2:2" ht="15" customHeight="1" x14ac:dyDescent="0.25">
      <c r="B59" t="s">
        <v>94</v>
      </c>
    </row>
    <row r="60" spans="2:2" ht="15" customHeight="1" x14ac:dyDescent="0.25">
      <c r="B60" t="s">
        <v>122</v>
      </c>
    </row>
    <row r="61" spans="2:2" ht="15" customHeight="1" x14ac:dyDescent="0.25">
      <c r="B61" t="s">
        <v>135</v>
      </c>
    </row>
    <row r="62" spans="2:2" ht="15" customHeight="1" x14ac:dyDescent="0.25">
      <c r="B62" t="s">
        <v>95</v>
      </c>
    </row>
    <row r="63" spans="2:2" ht="15" customHeight="1" x14ac:dyDescent="0.25">
      <c r="B63" t="s">
        <v>74</v>
      </c>
    </row>
    <row r="64" spans="2:2" ht="15" customHeight="1" x14ac:dyDescent="0.25">
      <c r="B64" t="s">
        <v>96</v>
      </c>
    </row>
    <row r="65" spans="2:2" ht="15" customHeight="1" x14ac:dyDescent="0.25">
      <c r="B65" t="s">
        <v>123</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QuickStartGuide</vt:lpstr>
      <vt:lpstr>Major Project Report</vt:lpstr>
      <vt:lpstr>Photo Gallery (4)</vt:lpstr>
      <vt:lpstr>Photo Gallery (3)</vt:lpstr>
      <vt:lpstr>Photo Gallery (2)</vt:lpstr>
      <vt:lpstr>Photo Gallery-Art(5)</vt:lpstr>
      <vt:lpstr>Lists</vt:lpstr>
      <vt:lpstr>'Major Project Report'!Print_Area</vt:lpstr>
      <vt:lpstr>'Photo Gallery (2)'!Print_Area</vt:lpstr>
      <vt:lpstr>'Photo Gallery (3)'!Print_Area</vt:lpstr>
      <vt:lpstr>'Photo Gallery (4)'!Print_Area</vt:lpstr>
      <vt:lpstr>'Photo Gallery-Art(5)'!Print_Area</vt:lpstr>
      <vt:lpstr>ReportType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30001458 Spokane Falls Community College Fine and Applied Arts Replacement</dc:title>
  <dc:creator>Office of Financial Management;Christine Thomas</dc:creator>
  <cp:lastModifiedBy>Susan Locke</cp:lastModifiedBy>
  <cp:lastPrinted>2024-12-10T20:48:55Z</cp:lastPrinted>
  <dcterms:created xsi:type="dcterms:W3CDTF">2012-08-29T14:59:47Z</dcterms:created>
  <dcterms:modified xsi:type="dcterms:W3CDTF">2024-12-18T17:56:45Z</dcterms:modified>
</cp:coreProperties>
</file>