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N:\Major Project Status Reports\2024 MPSR\Dec 2024\Ready to post online\"/>
    </mc:Choice>
  </mc:AlternateContent>
  <xr:revisionPtr revIDLastSave="0" documentId="13_ncr:1_{CC3FAD11-6FE1-41E5-82B7-D047FA477F50}" xr6:coauthVersionLast="47" xr6:coauthVersionMax="47" xr10:uidLastSave="{00000000-0000-0000-0000-000000000000}"/>
  <bookViews>
    <workbookView xWindow="-120" yWindow="-120" windowWidth="29040" windowHeight="15840" activeTab="1" xr2:uid="{00000000-000D-0000-FFFF-FFFF00000000}"/>
  </bookViews>
  <sheets>
    <sheet name="QuickStartGuide" sheetId="5" r:id="rId1"/>
    <sheet name="Major Project Report" sheetId="3" r:id="rId2"/>
    <sheet name="Photo Gallery (2)" sheetId="7" r:id="rId3"/>
    <sheet name="Photo Gallery" sheetId="6" state="hidden" r:id="rId4"/>
    <sheet name="Lists" sheetId="4" state="hidden" r:id="rId5"/>
  </sheets>
  <externalReferences>
    <externalReference r:id="rId6"/>
    <externalReference r:id="rId7"/>
    <externalReference r:id="rId8"/>
    <externalReference r:id="rId9"/>
  </externalReferences>
  <definedNames>
    <definedName name="ACQ_TOTAL" localSheetId="2">'[1]A. Acquisition'!$C$12</definedName>
    <definedName name="ACQ_TOTAL">'[2]A. Acquisition'!$C$12</definedName>
    <definedName name="ACQ_TOTAL_ESC" localSheetId="2">'[1]A. Acquisition'!$F$12</definedName>
    <definedName name="ACQ_TOTAL_ESC">'[2]A. Acquisition'!$F$12</definedName>
    <definedName name="ART_TOTAL" localSheetId="2">'[1]E. Artwork'!$C$8</definedName>
    <definedName name="ART_TOTAL">'[2]E. Artwork'!$C$8</definedName>
    <definedName name="ART_TOTAL_ESC" localSheetId="2">'[1]E. Artwork'!$F$8</definedName>
    <definedName name="ART_TOTAL_ESC">'[2]E. Artwork'!$F$8</definedName>
    <definedName name="CONST_TOTAL" localSheetId="2">'[1]C. Construction Contracts'!$C$76</definedName>
    <definedName name="CONST_TOTAL">'[2]C. Construction Contracts'!$C$76</definedName>
    <definedName name="CONST_TOTAL_ESC" localSheetId="2">'[1]C. Construction Contracts'!$F$76</definedName>
    <definedName name="CONST_TOTAL_ESC">'[2]C. Construction Contracts'!$F$76</definedName>
    <definedName name="CONSUL_TOTAL" localSheetId="2">'[1]B. Consultant Services'!$C$52</definedName>
    <definedName name="CONSUL_TOTAL">'[2]B. Consultant Services'!$C$52</definedName>
    <definedName name="CONSUL_TOTAL_ESC" localSheetId="2">'[1]B. Consultant Services'!$F$52</definedName>
    <definedName name="CONSUL_TOTAL_ESC">'[2]B. Consultant Services'!$F$52</definedName>
    <definedName name="EQUIP_TOTAL" localSheetId="2">'[1]D. Equipment'!$C$20</definedName>
    <definedName name="EQUIP_TOTAL">'[2]D. Equipment'!$C$20</definedName>
    <definedName name="EQUIP_TOTAL_ESC" localSheetId="2">'[1]D. Equipment'!$F$20</definedName>
    <definedName name="EQUIP_TOTAL_ESC">'[2]D. Equipment'!$F$20</definedName>
    <definedName name="FCOR" localSheetId="2">'[3]Major Project Report'!$B$3="WASHINGTON STATE MAJOR PROJECT FINAL CLOSE-OUT REPORT"</definedName>
    <definedName name="FCOR">'Major Project Report'!$B$3="WASHINGTON STATE MAJOR PROJECT FINAL CLOSE-OUT REPORT"</definedName>
    <definedName name="OTHER_TOTAL" localSheetId="2">'[1]G. Other Costs'!$C$10</definedName>
    <definedName name="OTHER_TOTAL">'[2]G. Other Costs'!$C$10</definedName>
    <definedName name="OTHER_TOTAL_ESC" localSheetId="2">'[1]G. Other Costs'!$F$10</definedName>
    <definedName name="OTHER_TOTAL_ESC">'[2]G. Other Costs'!$F$10</definedName>
    <definedName name="PM_TOTAL" localSheetId="2">'[1]F. Project Management'!$C$8</definedName>
    <definedName name="PM_TOTAL">'[2]F. Project Management'!$C$8</definedName>
    <definedName name="PM_TOTAL_ESC" localSheetId="2">'[1]F. Project Management'!$F$8</definedName>
    <definedName name="PM_TOTAL_ESC">'[2]F. Project Management'!$F$8</definedName>
    <definedName name="_xlnm.Print_Area" localSheetId="1">'Major Project Report'!$A$1:$J$135</definedName>
    <definedName name="_xlnm.Print_Area" localSheetId="3">'Photo Gallery'!$A$1:$R$86</definedName>
    <definedName name="_xlnm.Print_Area" localSheetId="2">'Photo Gallery (2)'!$A$1:$R$86</definedName>
    <definedName name="procurement">[4]Sheet2!$D$12:$D$15</definedName>
    <definedName name="ReportType" localSheetId="2">'[3]Major Project Report'!$B$3</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4" i="3" l="1"/>
  <c r="G94" i="3"/>
  <c r="E44" i="3" l="1"/>
  <c r="G90" i="3" l="1"/>
  <c r="G82" i="3"/>
  <c r="G103" i="3"/>
  <c r="G101" i="3"/>
  <c r="G88" i="3" l="1"/>
  <c r="G80" i="3"/>
  <c r="E39" i="3" l="1"/>
  <c r="F92" i="3" l="1"/>
  <c r="F83" i="3"/>
  <c r="F82"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<sst xmlns="http://schemas.openxmlformats.org/spreadsheetml/2006/main" count="246" uniqueCount="224">
  <si>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</si>
  <si>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</si>
  <si>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</si>
  <si>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</si>
  <si>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</si>
  <si>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</si>
  <si>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</si>
  <si>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</si>
  <si>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</si>
  <si>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</si>
  <si>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</si>
  <si>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</si>
  <si>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</si>
  <si>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</si>
  <si>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</si>
  <si>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</si>
  <si>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</si>
  <si>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</si>
  <si>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</si>
  <si>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</si>
  <si>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</si>
  <si>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</si>
  <si>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</si>
  <si>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</si>
  <si>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</si>
  <si>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</si>
  <si>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</si>
  <si>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</si>
  <si>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</si>
  <si>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</si>
  <si>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</si>
  <si>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</si>
  <si>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</si>
  <si>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</si>
  <si>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</si>
  <si>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</si>
  <si>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</si>
  <si>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</si>
  <si>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</si>
  <si>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</si>
  <si>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</si>
  <si>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</si>
  <si>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</si>
  <si>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</si>
  <si>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</si>
  <si>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</si>
  <si>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</si>
  <si>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</si>
  <si>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</si>
  <si>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</si>
  <si>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</si>
  <si>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</si>
  <si>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</si>
  <si>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</si>
  <si>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</si>
  <si>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</si>
  <si>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</si>
  <si>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</si>
  <si>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</si>
  <si>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</si>
  <si>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</si>
  <si>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</si>
  <si>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</si>
  <si>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</si>
  <si>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</si>
  <si>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</si>
  <si>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</si>
  <si>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</si>
  <si>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</si>
  <si>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</si>
  <si>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</si>
  <si>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</si>
  <si>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</si>
  <si>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</si>
  <si>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</si>
  <si>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</si>
  <si>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</si>
  <si>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</si>
  <si>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</si>
  <si>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</si>
  <si>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</si>
  <si>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</si>
  <si>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</si>
  <si>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</si>
  <si>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</si>
  <si>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</si>
  <si>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</si>
  <si>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</si>
  <si>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</si>
  <si>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</si>
  <si>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</si>
  <si>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</si>
  <si>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</si>
  <si>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</si>
  <si>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</si>
  <si>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</si>
  <si>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</si>
  <si>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</si>
  <si>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</si>
  <si>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</si>
  <si>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</si>
  <si>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</si>
  <si>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</si>
  <si>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</si>
  <si>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</si>
  <si>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</si>
  <si>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</si>
  <si>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</si>
  <si>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</si>
  <si>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</si>
  <si>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</si>
  <si>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</si>
  <si>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</si>
  <si>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</si>
  <si>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</si>
  <si>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</si>
  <si>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</si>
  <si>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</si>
  <si>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</si>
  <si>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</si>
  <si>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</si>
  <si>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</si>
  <si>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</si>
  <si>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</si>
  <si>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</si>
  <si>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</si>
  <si>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</si>
  <si>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</si>
  <si>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</si>
  <si>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</si>
  <si>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</si>
  <si>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</si>
  <si>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</si>
  <si>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</si>
  <si>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</si>
  <si>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</si>
  <si>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</si>
  <si>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</si>
  <si>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</si>
  <si>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</si>
  <si>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</si>
  <si>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</si>
  <si>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</si>
  <si>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</si>
  <si>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</si>
  <si>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</si>
  <si>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</si>
  <si>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</si>
  <si>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</si>
  <si>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</si>
  <si>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</si>
  <si>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</si>
  <si>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</si>
  <si>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</si>
  <si>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</si>
  <si>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</si>
  <si>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</si>
  <si>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</si>
  <si>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</si>
  <si>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</si>
  <si>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</si>
  <si>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</si>
  <si>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</si>
  <si>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</si>
  <si>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</si>
  <si>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</si>
  <si>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</si>
  <si>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</si>
  <si>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</si>
  <si>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</si>
  <si>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</si>
  <si>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</si>
  <si>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</si>
  <si>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</si>
  <si>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</si>
  <si>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</si>
  <si>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</si>
  <si>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</si>
  <si>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</si>
  <si>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</si>
  <si>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</si>
  <si>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</si>
  <si>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</si>
  <si>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</si>
  <si>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</si>
  <si>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</si>
  <si>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</si>
  <si>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</si>
  <si>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</si>
  <si>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</si>
  <si>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</si>
  <si>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</si>
  <si>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</si>
  <si>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</si>
  <si>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</si>
  <si>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</si>
  <si>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</si>
  <si>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</si>
  <si>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</si>
  <si>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</si>
  <si>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</si>
  <si>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</si>
  <si>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</si>
  <si>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</si>
  <si>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</si>
  <si>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</si>
  <si>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</si>
  <si>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</si>
  <si>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</si>
  <si>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</si>
  <si>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</si>
  <si>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Everett Community College - Learning Resource Center</t>
  </si>
  <si>
    <t>Erica Dias</t>
  </si>
  <si>
    <t>425-388-9516</t>
  </si>
  <si>
    <t>edias@everettcc.edu</t>
  </si>
  <si>
    <t>U90</t>
  </si>
  <si>
    <t>C02</t>
  </si>
  <si>
    <t>OFM approved</t>
  </si>
  <si>
    <t>Other costs consist of legal notices &amp; permit fees.
Wa Arts Commission June 2023 - artwork installed May 2023 Leo Berk</t>
  </si>
  <si>
    <t>December 2024</t>
  </si>
  <si>
    <t xml:space="preserve">Cascade Learning Resource Center construction was completed in Spring of 2023 and the city-required frontage improvements completed September of 2023. The college had a soft opening of the building in July of 2023 and a grand opening in September of 2023. The building is now in full operation and all features are being utilized by students and staff. The building is open to the community but so far, foot traffic has been fairly minimal. The utility easement was recorded and submitted to the city on December 12 which is the final action needed in order to obtain full certificate of occupancy.  Certificate of Occupancy received 1/10/24.  Foot traffic has increased and the library has expanded weekend hours now.
 </t>
  </si>
  <si>
    <t>The new Everett Community College Library Resource Center building will provide critically needed new space for library services, the writing center, the tutoring center, the Center for Transformative Teaching and Media Services. The existing first floor space the EvCC Parks Student Union will be remodeled to accommodate programs that are in other campus buildings currently slated for demolition.</t>
  </si>
  <si>
    <t>057  - State Bldg. Const Acct</t>
  </si>
  <si>
    <t>% of Bldg. Area that is being remodeled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</si>
</sst>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2">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xdr:from>
      <xdr:col>9</xdr:col>
      <xdr:colOff>409575</xdr:colOff>
      <xdr:row>3</xdr:row>
      <xdr:rowOff>28575</xdr:rowOff>
    </xdr:from>
    <xdr:to>
      <xdr:col>16</xdr:col>
      <xdr:colOff>485775</xdr:colOff>
      <xdr:row>20</xdr:row>
      <xdr:rowOff>9525</xdr:rowOff>
    </xdr:to>
    <xdr:sp macro="" textlink="">
      <xdr:nvSpPr>
        <xdr:cNvPr id="2" name="Rectangle 1" descr="Grand Stairs installed">
          <a:extLst>
            <a:ext uri="{FF2B5EF4-FFF2-40B4-BE49-F238E27FC236}">
              <a16:creationId xmlns:a16="http://schemas.microsoft.com/office/drawing/2014/main" id="{0B5E77BA-A5D2-44D4-8DBF-F392BF55BEB8}"/>
            </a:ext>
          </a:extLst>
        </xdr:cNvPr>
        <xdr:cNvSpPr/>
      </xdr:nvSpPr>
      <xdr:spPr>
        <a:xfrm>
          <a:off x="5781675" y="523875"/>
          <a:ext cx="4410075" cy="3219450"/>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409575</xdr:colOff>
      <xdr:row>3</xdr:row>
      <xdr:rowOff>9526</xdr:rowOff>
    </xdr:from>
    <xdr:to>
      <xdr:col>7</xdr:col>
      <xdr:colOff>485776</xdr:colOff>
      <xdr:row>20</xdr:row>
      <xdr:rowOff>9526</xdr:rowOff>
    </xdr:to>
    <xdr:sp macro="" textlink="">
      <xdr:nvSpPr>
        <xdr:cNvPr id="3" name="Rectangle 2" descr="Roofing Complete">
          <a:extLst>
            <a:ext uri="{FF2B5EF4-FFF2-40B4-BE49-F238E27FC236}">
              <a16:creationId xmlns:a16="http://schemas.microsoft.com/office/drawing/2014/main" id="{A4A5AD3A-C496-4799-9376-0FB9C89AF045}"/>
            </a:ext>
          </a:extLst>
        </xdr:cNvPr>
        <xdr:cNvSpPr/>
      </xdr:nvSpPr>
      <xdr:spPr>
        <a:xfrm>
          <a:off x="409575" y="504826"/>
          <a:ext cx="4410076" cy="3238500"/>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400050</xdr:colOff>
      <xdr:row>20</xdr:row>
      <xdr:rowOff>76200</xdr:rowOff>
    </xdr:from>
    <xdr:to>
      <xdr:col>7</xdr:col>
      <xdr:colOff>495299</xdr:colOff>
      <xdr:row>21</xdr:row>
      <xdr:rowOff>123825</xdr:rowOff>
    </xdr:to>
    <xdr:sp macro="" textlink="" fLocksText="0">
      <xdr:nvSpPr>
        <xdr:cNvPr id="4" name="TextBox 3" descr="Roofing Complete&#10;">
          <a:extLst>
            <a:ext uri="{FF2B5EF4-FFF2-40B4-BE49-F238E27FC236}">
              <a16:creationId xmlns:a16="http://schemas.microsoft.com/office/drawing/2014/main" id="{3923CE47-8335-4B16-A370-DD1BD7574E68}"/>
            </a:ext>
          </a:extLst>
        </xdr:cNvPr>
        <xdr:cNvSpPr txBox="1"/>
      </xdr:nvSpPr>
      <xdr:spPr>
        <a:xfrm>
          <a:off x="400050" y="38100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Roofing Complete</a:t>
          </a:r>
        </a:p>
        <a:p>
          <a:pPr algn="ctr"/>
          <a:endParaRPr lang="en-US" sz="1100" b="1">
            <a:solidFill>
              <a:schemeClr val="bg1"/>
            </a:solidFill>
          </a:endParaRPr>
        </a:p>
      </xdr:txBody>
    </xdr:sp>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5" name="TextBox 4" descr="Grand Stairs installed&#10;">
          <a:extLst>
            <a:ext uri="{FF2B5EF4-FFF2-40B4-BE49-F238E27FC236}">
              <a16:creationId xmlns:a16="http://schemas.microsoft.com/office/drawing/2014/main" id="{25C75DDC-C9C4-4A98-95B4-EC3A1EBD8DE0}"/>
            </a:ext>
          </a:extLst>
        </xdr:cNvPr>
        <xdr:cNvSpPr txBox="1"/>
      </xdr:nvSpPr>
      <xdr:spPr>
        <a:xfrm>
          <a:off x="5772150" y="38100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Grand Stairs installed</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6" name="TextBox 5" descr="Exterior insulation with vapor barrier&#10;">
          <a:extLst>
            <a:ext uri="{FF2B5EF4-FFF2-40B4-BE49-F238E27FC236}">
              <a16:creationId xmlns:a16="http://schemas.microsoft.com/office/drawing/2014/main" id="{3C45E64D-06A3-4AA0-A90D-D9C9925BB429}"/>
            </a:ext>
          </a:extLst>
        </xdr:cNvPr>
        <xdr:cNvSpPr txBox="1"/>
      </xdr:nvSpPr>
      <xdr:spPr>
        <a:xfrm>
          <a:off x="400050" y="78105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Exterior insulation with vapor barrier</a:t>
          </a:r>
          <a:endParaRPr lang="en-US" sz="1100" b="1">
            <a:solidFill>
              <a:schemeClr val="bg1"/>
            </a:solidFill>
          </a:endParaRPr>
        </a:p>
      </xdr:txBody>
    </xdr:sp>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7" name="TextBox 6" descr="Hollow Metal frame in Room 104&#10;">
          <a:extLst>
            <a:ext uri="{FF2B5EF4-FFF2-40B4-BE49-F238E27FC236}">
              <a16:creationId xmlns:a16="http://schemas.microsoft.com/office/drawing/2014/main" id="{9E4CB977-9C3F-420B-A46F-C26A52E01A58}"/>
            </a:ext>
          </a:extLst>
        </xdr:cNvPr>
        <xdr:cNvSpPr txBox="1"/>
      </xdr:nvSpPr>
      <xdr:spPr>
        <a:xfrm>
          <a:off x="5772150" y="78105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Hollow Metal frame in Room 104</a:t>
          </a:r>
        </a:p>
        <a:p>
          <a:pPr algn="ctr"/>
          <a:endParaRPr lang="en-US" sz="1100" b="1">
            <a:solidFill>
              <a:schemeClr val="bg1"/>
            </a:solidFill>
          </a:endParaRPr>
        </a:p>
      </xdr:txBody>
    </xdr:sp>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8" name="TextBox 7" descr="Overall site view on 3/1/2022 - Exterior Framing started on 1st floor&#10;">
          <a:extLst>
            <a:ext uri="{FF2B5EF4-FFF2-40B4-BE49-F238E27FC236}">
              <a16:creationId xmlns:a16="http://schemas.microsoft.com/office/drawing/2014/main" id="{CF7761BB-F144-416A-B555-F6B09F65F689}"/>
            </a:ext>
          </a:extLst>
        </xdr:cNvPr>
        <xdr:cNvSpPr txBox="1"/>
      </xdr:nvSpPr>
      <xdr:spPr>
        <a:xfrm>
          <a:off x="400050" y="118110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Overall</a:t>
          </a:r>
          <a:r>
            <a:rPr lang="en-US" sz="1100" b="1" baseline="0">
              <a:solidFill>
                <a:schemeClr val="bg1"/>
              </a:solidFill>
            </a:rPr>
            <a:t> site view on 3/1/2022 - Exterior Framing started on 1st floor</a:t>
          </a:r>
        </a:p>
        <a:p>
          <a:pPr algn="ctr"/>
          <a:endParaRPr lang="en-US" sz="1100" b="1">
            <a:solidFill>
              <a:schemeClr val="bg1"/>
            </a:solidFill>
          </a:endParaRPr>
        </a:p>
      </xdr:txBody>
    </xdr:sp>
    <xdr:clientData fLocksWithSheet="0"/>
  </xdr:twoCellAnchor>
  <xdr:twoCellAnchor>
    <xdr:from>
      <xdr:col>9</xdr:col>
      <xdr:colOff>400050</xdr:colOff>
      <xdr:row>62</xdr:row>
      <xdr:rowOff>76200</xdr:rowOff>
    </xdr:from>
    <xdr:to>
      <xdr:col>16</xdr:col>
      <xdr:colOff>495299</xdr:colOff>
      <xdr:row>64</xdr:row>
      <xdr:rowOff>104775</xdr:rowOff>
    </xdr:to>
    <xdr:sp macro="" textlink="" fLocksText="0">
      <xdr:nvSpPr>
        <xdr:cNvPr id="9" name="TextBox 8" descr="Overall site view on 4/1/2022 - Exterior Framing on going &#10;">
          <a:extLst>
            <a:ext uri="{FF2B5EF4-FFF2-40B4-BE49-F238E27FC236}">
              <a16:creationId xmlns:a16="http://schemas.microsoft.com/office/drawing/2014/main" id="{1D9EC6C5-F476-4563-97C9-0CF9B23A87F0}"/>
            </a:ext>
          </a:extLst>
        </xdr:cNvPr>
        <xdr:cNvSpPr txBox="1"/>
      </xdr:nvSpPr>
      <xdr:spPr>
        <a:xfrm>
          <a:off x="5772150" y="11811000"/>
          <a:ext cx="4429124" cy="4095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Overall site view on 4/1/2022 - Exterior</a:t>
          </a:r>
          <a:r>
            <a:rPr lang="en-US" sz="1100" b="1" baseline="0">
              <a:solidFill>
                <a:schemeClr val="bg1"/>
              </a:solidFill>
            </a:rPr>
            <a:t> Framing on going </a:t>
          </a:r>
        </a:p>
        <a:p>
          <a:pPr algn="ctr"/>
          <a:endParaRPr lang="en-US" sz="1100" b="1">
            <a:solidFill>
              <a:schemeClr val="bg1"/>
            </a:solidFill>
          </a:endParaRPr>
        </a:p>
      </xdr:txBody>
    </xdr:sp>
    <xdr:clientData fLocksWithSheet="0"/>
  </xdr:twoCellAnchor>
  <xdr:twoCellAnchor>
    <xdr:from>
      <xdr:col>0</xdr:col>
      <xdr:colOff>400049</xdr:colOff>
      <xdr:row>83</xdr:row>
      <xdr:rowOff>76200</xdr:rowOff>
    </xdr:from>
    <xdr:to>
      <xdr:col>7</xdr:col>
      <xdr:colOff>514349</xdr:colOff>
      <xdr:row>86</xdr:row>
      <xdr:rowOff>0</xdr:rowOff>
    </xdr:to>
    <xdr:sp macro="" textlink="" fLocksText="0">
      <xdr:nvSpPr>
        <xdr:cNvPr id="10" name="TextBox 9" descr="Overall site view  on5/2/2022- weather barrier complete and window frames installed&#10;">
          <a:extLst>
            <a:ext uri="{FF2B5EF4-FFF2-40B4-BE49-F238E27FC236}">
              <a16:creationId xmlns:a16="http://schemas.microsoft.com/office/drawing/2014/main" id="{B921ECC7-C744-436D-AFF5-E163D9987045}"/>
            </a:ext>
          </a:extLst>
        </xdr:cNvPr>
        <xdr:cNvSpPr txBox="1"/>
      </xdr:nvSpPr>
      <xdr:spPr>
        <a:xfrm>
          <a:off x="400049" y="15811500"/>
          <a:ext cx="4448175" cy="4953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Overall site view  on5/2/2022- weather barrier complete and window frames installed</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409575</xdr:colOff>
      <xdr:row>83</xdr:row>
      <xdr:rowOff>85725</xdr:rowOff>
    </xdr:from>
    <xdr:to>
      <xdr:col>16</xdr:col>
      <xdr:colOff>438150</xdr:colOff>
      <xdr:row>86</xdr:row>
      <xdr:rowOff>0</xdr:rowOff>
    </xdr:to>
    <xdr:sp macro="" textlink="" fLocksText="0">
      <xdr:nvSpPr>
        <xdr:cNvPr id="11" name="TextBox 10" descr="Overall site view on 6/17/2022 - Glasing is on going  and brick is finished at the west side and starring on the east&#10;">
          <a:extLst>
            <a:ext uri="{FF2B5EF4-FFF2-40B4-BE49-F238E27FC236}">
              <a16:creationId xmlns:a16="http://schemas.microsoft.com/office/drawing/2014/main" id="{37E4BA7B-3C95-4EF2-84C3-9CD043A08156}"/>
            </a:ext>
          </a:extLst>
        </xdr:cNvPr>
        <xdr:cNvSpPr txBox="1"/>
      </xdr:nvSpPr>
      <xdr:spPr>
        <a:xfrm>
          <a:off x="5781675" y="15821025"/>
          <a:ext cx="4362450" cy="485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Overall site view on 6/17/2022</a:t>
          </a:r>
          <a:r>
            <a:rPr lang="en-US" sz="1100" b="1" baseline="0">
              <a:solidFill>
                <a:schemeClr val="bg1"/>
              </a:solidFill>
            </a:rPr>
            <a:t> - Glasing is ongoing  and brick is finished at the west side and starting on the east</a:t>
          </a:r>
          <a:endParaRPr lang="en-US" sz="1100" b="1">
            <a:solidFill>
              <a:schemeClr val="bg1"/>
            </a:solidFill>
          </a:endParaRPr>
        </a:p>
      </xdr:txBody>
    </xdr:sp>
    <xdr:clientData fLocksWithSheet="0"/>
  </xdr:twoCellAnchor>
  <xdr:twoCellAnchor>
    <xdr:from>
      <xdr:col>0</xdr:col>
      <xdr:colOff>419100</xdr:colOff>
      <xdr:row>24</xdr:row>
      <xdr:rowOff>0</xdr:rowOff>
    </xdr:from>
    <xdr:to>
      <xdr:col>7</xdr:col>
      <xdr:colOff>495300</xdr:colOff>
      <xdr:row>40</xdr:row>
      <xdr:rowOff>171450</xdr:rowOff>
    </xdr:to>
    <xdr:sp macro="" textlink="">
      <xdr:nvSpPr>
        <xdr:cNvPr id="12" name="Rectangle 11" descr="Exterior insulation with vapor barrier">
          <a:extLst>
            <a:ext uri="{FF2B5EF4-FFF2-40B4-BE49-F238E27FC236}">
              <a16:creationId xmlns:a16="http://schemas.microsoft.com/office/drawing/2014/main" id="{5E24B0DF-27F3-48F3-8E6A-0877EC5912D4}"/>
            </a:ext>
          </a:extLst>
        </xdr:cNvPr>
        <xdr:cNvSpPr/>
      </xdr:nvSpPr>
      <xdr:spPr>
        <a:xfrm>
          <a:off x="419100" y="4495800"/>
          <a:ext cx="4410075" cy="3219450"/>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409575</xdr:colOff>
      <xdr:row>24</xdr:row>
      <xdr:rowOff>9525</xdr:rowOff>
    </xdr:from>
    <xdr:to>
      <xdr:col>16</xdr:col>
      <xdr:colOff>485775</xdr:colOff>
      <xdr:row>40</xdr:row>
      <xdr:rowOff>180975</xdr:rowOff>
    </xdr:to>
    <xdr:sp macro="" textlink="">
      <xdr:nvSpPr>
        <xdr:cNvPr id="13" name="Rectangle 12" descr="Hollow Metal frame in Room 104">
          <a:extLst>
            <a:ext uri="{FF2B5EF4-FFF2-40B4-BE49-F238E27FC236}">
              <a16:creationId xmlns:a16="http://schemas.microsoft.com/office/drawing/2014/main" id="{682E039B-5FEF-4A31-AC41-8510D6C1717B}"/>
            </a:ext>
          </a:extLst>
        </xdr:cNvPr>
        <xdr:cNvSpPr/>
      </xdr:nvSpPr>
      <xdr:spPr>
        <a:xfrm>
          <a:off x="5781675" y="4505325"/>
          <a:ext cx="4410075" cy="3219450"/>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409575</xdr:colOff>
      <xdr:row>45</xdr:row>
      <xdr:rowOff>9525</xdr:rowOff>
    </xdr:from>
    <xdr:to>
      <xdr:col>7</xdr:col>
      <xdr:colOff>485775</xdr:colOff>
      <xdr:row>61</xdr:row>
      <xdr:rowOff>180975</xdr:rowOff>
    </xdr:to>
    <xdr:sp macro="" textlink="">
      <xdr:nvSpPr>
        <xdr:cNvPr id="14" name="Rectangle 13" descr="Overall site view on 3/1/2022 - Exterior Framing started on 1st floor">
          <a:extLst>
            <a:ext uri="{FF2B5EF4-FFF2-40B4-BE49-F238E27FC236}">
              <a16:creationId xmlns:a16="http://schemas.microsoft.com/office/drawing/2014/main" id="{E05E1F6F-524C-4EA5-B275-782FBDCD32D8}"/>
            </a:ext>
          </a:extLst>
        </xdr:cNvPr>
        <xdr:cNvSpPr/>
      </xdr:nvSpPr>
      <xdr:spPr>
        <a:xfrm>
          <a:off x="409575" y="8505825"/>
          <a:ext cx="4410075" cy="3219450"/>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409575</xdr:colOff>
      <xdr:row>45</xdr:row>
      <xdr:rowOff>0</xdr:rowOff>
    </xdr:from>
    <xdr:to>
      <xdr:col>16</xdr:col>
      <xdr:colOff>485775</xdr:colOff>
      <xdr:row>61</xdr:row>
      <xdr:rowOff>171450</xdr:rowOff>
    </xdr:to>
    <xdr:sp macro="" textlink="">
      <xdr:nvSpPr>
        <xdr:cNvPr id="15" name="Rectangle 14" descr="Overall site view on 4/1/2022-Exterior Framing ongoing">
          <a:extLst>
            <a:ext uri="{FF2B5EF4-FFF2-40B4-BE49-F238E27FC236}">
              <a16:creationId xmlns:a16="http://schemas.microsoft.com/office/drawing/2014/main" id="{7C50C5F9-E4F2-4B9B-8583-B38183855D1D}"/>
            </a:ext>
          </a:extLst>
        </xdr:cNvPr>
        <xdr:cNvSpPr/>
      </xdr:nvSpPr>
      <xdr:spPr>
        <a:xfrm>
          <a:off x="5781675" y="8496300"/>
          <a:ext cx="4410075" cy="3219450"/>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409575</xdr:colOff>
      <xdr:row>66</xdr:row>
      <xdr:rowOff>19050</xdr:rowOff>
    </xdr:from>
    <xdr:to>
      <xdr:col>7</xdr:col>
      <xdr:colOff>485775</xdr:colOff>
      <xdr:row>83</xdr:row>
      <xdr:rowOff>0</xdr:rowOff>
    </xdr:to>
    <xdr:sp macro="" textlink="">
      <xdr:nvSpPr>
        <xdr:cNvPr id="16" name="Rectangle 15" descr="Overall site view on 5/2/2022-weather barrier complete and window frames installed">
          <a:extLst>
            <a:ext uri="{FF2B5EF4-FFF2-40B4-BE49-F238E27FC236}">
              <a16:creationId xmlns:a16="http://schemas.microsoft.com/office/drawing/2014/main" id="{A582858F-4513-490D-87F8-E12EBD5CFFFB}"/>
            </a:ext>
          </a:extLst>
        </xdr:cNvPr>
        <xdr:cNvSpPr/>
      </xdr:nvSpPr>
      <xdr:spPr>
        <a:xfrm>
          <a:off x="409575" y="12515850"/>
          <a:ext cx="4410075" cy="3219450"/>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409575</xdr:colOff>
      <xdr:row>66</xdr:row>
      <xdr:rowOff>9525</xdr:rowOff>
    </xdr:from>
    <xdr:to>
      <xdr:col>16</xdr:col>
      <xdr:colOff>485775</xdr:colOff>
      <xdr:row>82</xdr:row>
      <xdr:rowOff>180975</xdr:rowOff>
    </xdr:to>
    <xdr:sp macro="" textlink="">
      <xdr:nvSpPr>
        <xdr:cNvPr id="17" name="Rectangle 16" descr="Overall site view on 06/17/2022-Glasing is ongoing and brick is finished at the west side and starting ont the east">
          <a:extLst>
            <a:ext uri="{FF2B5EF4-FFF2-40B4-BE49-F238E27FC236}">
              <a16:creationId xmlns:a16="http://schemas.microsoft.com/office/drawing/2014/main" id="{7124ED1C-D224-4FF1-9DC0-CC32E9117E95}"/>
            </a:ext>
          </a:extLst>
        </xdr:cNvPr>
        <xdr:cNvSpPr/>
      </xdr:nvSpPr>
      <xdr:spPr>
        <a:xfrm>
          <a:off x="5781675" y="12506325"/>
          <a:ext cx="4410075" cy="3219450"/>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10</xdr:col>
      <xdr:colOff>95252</xdr:colOff>
      <xdr:row>69</xdr:row>
      <xdr:rowOff>104776</xdr:rowOff>
    </xdr:from>
    <xdr:to>
      <xdr:col>16</xdr:col>
      <xdr:colOff>154384</xdr:colOff>
      <xdr:row>78</xdr:row>
      <xdr:rowOff>104776</xdr:rowOff>
    </xdr:to>
    <xdr:pic>
      <xdr:nvPicPr>
        <xdr:cNvPr id="18" name="Picture 17" descr="Overall site view on 6/17/2022 - Glasing is on going  and brick is finished at the west side and starring on the east&#10;">
          <a:extLst>
            <a:ext uri="{FF2B5EF4-FFF2-40B4-BE49-F238E27FC236}">
              <a16:creationId xmlns:a16="http://schemas.microsoft.com/office/drawing/2014/main" id="{4DF8668E-1890-4540-AD5B-FA8E3C8CC73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086477" y="13173076"/>
          <a:ext cx="3773882" cy="1714500"/>
        </a:xfrm>
        <a:prstGeom prst="rect">
          <a:avLst/>
        </a:prstGeom>
      </xdr:spPr>
    </xdr:pic>
    <xdr:clientData/>
  </xdr:twoCellAnchor>
  <xdr:twoCellAnchor editAs="oneCell">
    <xdr:from>
      <xdr:col>1</xdr:col>
      <xdr:colOff>152400</xdr:colOff>
      <xdr:row>68</xdr:row>
      <xdr:rowOff>161925</xdr:rowOff>
    </xdr:from>
    <xdr:to>
      <xdr:col>7</xdr:col>
      <xdr:colOff>20393</xdr:colOff>
      <xdr:row>78</xdr:row>
      <xdr:rowOff>57150</xdr:rowOff>
    </xdr:to>
    <xdr:pic>
      <xdr:nvPicPr>
        <xdr:cNvPr id="19" name="Picture 18" descr="Overall site view  on5/2/2022- weather barrier complete and window frames installed&#10;">
          <a:extLst>
            <a:ext uri="{FF2B5EF4-FFF2-40B4-BE49-F238E27FC236}">
              <a16:creationId xmlns:a16="http://schemas.microsoft.com/office/drawing/2014/main" id="{BD1F9B4B-F627-4CA4-8C70-AC5F51D36438}"/>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71525" y="13039725"/>
          <a:ext cx="3582743" cy="1800225"/>
        </a:xfrm>
        <a:prstGeom prst="rect">
          <a:avLst/>
        </a:prstGeom>
      </xdr:spPr>
    </xdr:pic>
    <xdr:clientData/>
  </xdr:twoCellAnchor>
  <xdr:twoCellAnchor editAs="oneCell">
    <xdr:from>
      <xdr:col>9</xdr:col>
      <xdr:colOff>542925</xdr:colOff>
      <xdr:row>47</xdr:row>
      <xdr:rowOff>152400</xdr:rowOff>
    </xdr:from>
    <xdr:to>
      <xdr:col>16</xdr:col>
      <xdr:colOff>354823</xdr:colOff>
      <xdr:row>57</xdr:row>
      <xdr:rowOff>152400</xdr:rowOff>
    </xdr:to>
    <xdr:pic>
      <xdr:nvPicPr>
        <xdr:cNvPr id="20" name="Picture 19" descr="Overall site view on 4/1/2022 - Exterior Framing on going &#10;">
          <a:extLst>
            <a:ext uri="{FF2B5EF4-FFF2-40B4-BE49-F238E27FC236}">
              <a16:creationId xmlns:a16="http://schemas.microsoft.com/office/drawing/2014/main" id="{18335C19-7FE0-40A3-B5C6-4C18B4A95408}"/>
            </a:ext>
          </a:extLst>
        </xdr:cNvPr>
        <xdr:cNvPicPr>
          <a:picLocks noChangeAspect="1"/>
        </xdr:cNvPicPr>
      </xdr:nvPicPr>
      <xdr:blipFill>
        <a:blip xmlns:r="http://schemas.openxmlformats.org/officeDocument/2006/relationships" r:embed="rId3"/>
        <a:stretch>
          <a:fillRect/>
        </a:stretch>
      </xdr:blipFill>
      <xdr:spPr>
        <a:xfrm>
          <a:off x="5915025" y="9029700"/>
          <a:ext cx="4145773" cy="1905000"/>
        </a:xfrm>
        <a:prstGeom prst="rect">
          <a:avLst/>
        </a:prstGeom>
      </xdr:spPr>
    </xdr:pic>
    <xdr:clientData/>
  </xdr:twoCellAnchor>
  <xdr:twoCellAnchor editAs="oneCell">
    <xdr:from>
      <xdr:col>0</xdr:col>
      <xdr:colOff>495300</xdr:colOff>
      <xdr:row>47</xdr:row>
      <xdr:rowOff>104775</xdr:rowOff>
    </xdr:from>
    <xdr:to>
      <xdr:col>7</xdr:col>
      <xdr:colOff>376872</xdr:colOff>
      <xdr:row>58</xdr:row>
      <xdr:rowOff>123825</xdr:rowOff>
    </xdr:to>
    <xdr:pic>
      <xdr:nvPicPr>
        <xdr:cNvPr id="21" name="Picture 20" descr="Overall site view on 3/1/2022 - Exterior Framing started on 1st floor&#10;">
          <a:extLst>
            <a:ext uri="{FF2B5EF4-FFF2-40B4-BE49-F238E27FC236}">
              <a16:creationId xmlns:a16="http://schemas.microsoft.com/office/drawing/2014/main" id="{57F2B059-57B4-47D2-AE52-DC9C0BBC1DD5}"/>
            </a:ext>
          </a:extLst>
        </xdr:cNvPr>
        <xdr:cNvPicPr>
          <a:picLocks noChangeAspect="1"/>
        </xdr:cNvPicPr>
      </xdr:nvPicPr>
      <xdr:blipFill>
        <a:blip xmlns:r="http://schemas.openxmlformats.org/officeDocument/2006/relationships" r:embed="rId4"/>
        <a:stretch>
          <a:fillRect/>
        </a:stretch>
      </xdr:blipFill>
      <xdr:spPr>
        <a:xfrm>
          <a:off x="495300" y="8982075"/>
          <a:ext cx="4215447" cy="2114550"/>
        </a:xfrm>
        <a:prstGeom prst="rect">
          <a:avLst/>
        </a:prstGeom>
      </xdr:spPr>
    </xdr:pic>
    <xdr:clientData/>
  </xdr:twoCellAnchor>
  <xdr:twoCellAnchor editAs="oneCell">
    <xdr:from>
      <xdr:col>9</xdr:col>
      <xdr:colOff>571500</xdr:colOff>
      <xdr:row>25</xdr:row>
      <xdr:rowOff>50505</xdr:rowOff>
    </xdr:from>
    <xdr:to>
      <xdr:col>16</xdr:col>
      <xdr:colOff>371475</xdr:colOff>
      <xdr:row>39</xdr:row>
      <xdr:rowOff>171451</xdr:rowOff>
    </xdr:to>
    <xdr:pic>
      <xdr:nvPicPr>
        <xdr:cNvPr id="22" name="Picture 21" descr="Hollow Metal frame in Room 104&#10;">
          <a:extLst>
            <a:ext uri="{FF2B5EF4-FFF2-40B4-BE49-F238E27FC236}">
              <a16:creationId xmlns:a16="http://schemas.microsoft.com/office/drawing/2014/main" id="{BF947123-2994-4408-9420-03E251D2B7D6}"/>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943600" y="4736805"/>
          <a:ext cx="4133850" cy="2787946"/>
        </a:xfrm>
        <a:prstGeom prst="rect">
          <a:avLst/>
        </a:prstGeom>
      </xdr:spPr>
    </xdr:pic>
    <xdr:clientData/>
  </xdr:twoCellAnchor>
  <xdr:twoCellAnchor editAs="oneCell">
    <xdr:from>
      <xdr:col>1</xdr:col>
      <xdr:colOff>57150</xdr:colOff>
      <xdr:row>24</xdr:row>
      <xdr:rowOff>9526</xdr:rowOff>
    </xdr:from>
    <xdr:to>
      <xdr:col>7</xdr:col>
      <xdr:colOff>142875</xdr:colOff>
      <xdr:row>40</xdr:row>
      <xdr:rowOff>155946</xdr:rowOff>
    </xdr:to>
    <xdr:pic>
      <xdr:nvPicPr>
        <xdr:cNvPr id="23" name="Picture 22" descr="Exterior insulation with vapor barrier&#10;">
          <a:extLst>
            <a:ext uri="{FF2B5EF4-FFF2-40B4-BE49-F238E27FC236}">
              <a16:creationId xmlns:a16="http://schemas.microsoft.com/office/drawing/2014/main" id="{30CBB232-655B-47D3-966D-588D3CDBB545}"/>
            </a:ext>
          </a:extLst>
        </xdr:cNvPr>
        <xdr:cNvPicPr>
          <a:picLocks noChangeAspect="1"/>
        </xdr:cNvPicPr>
      </xdr:nvPicPr>
      <xdr:blipFill>
        <a:blip xmlns:r="http://schemas.openxmlformats.org/officeDocument/2006/relationships" r:embed="rId6"/>
        <a:stretch>
          <a:fillRect/>
        </a:stretch>
      </xdr:blipFill>
      <xdr:spPr>
        <a:xfrm>
          <a:off x="676275" y="4505326"/>
          <a:ext cx="3800475" cy="3194420"/>
        </a:xfrm>
        <a:prstGeom prst="rect">
          <a:avLst/>
        </a:prstGeom>
      </xdr:spPr>
    </xdr:pic>
    <xdr:clientData/>
  </xdr:twoCellAnchor>
  <xdr:twoCellAnchor editAs="oneCell">
    <xdr:from>
      <xdr:col>0</xdr:col>
      <xdr:colOff>600075</xdr:colOff>
      <xdr:row>3</xdr:row>
      <xdr:rowOff>1</xdr:rowOff>
    </xdr:from>
    <xdr:to>
      <xdr:col>7</xdr:col>
      <xdr:colOff>285750</xdr:colOff>
      <xdr:row>19</xdr:row>
      <xdr:rowOff>164278</xdr:rowOff>
    </xdr:to>
    <xdr:pic>
      <xdr:nvPicPr>
        <xdr:cNvPr id="24" name="Picture 23" descr="Roofing Complete&#10;">
          <a:extLst>
            <a:ext uri="{FF2B5EF4-FFF2-40B4-BE49-F238E27FC236}">
              <a16:creationId xmlns:a16="http://schemas.microsoft.com/office/drawing/2014/main" id="{792B5959-CE08-431D-B8A2-5BF0210B4D6A}"/>
            </a:ext>
          </a:extLst>
        </xdr:cNvPr>
        <xdr:cNvPicPr>
          <a:picLocks noChangeAspect="1"/>
        </xdr:cNvPicPr>
      </xdr:nvPicPr>
      <xdr:blipFill>
        <a:blip xmlns:r="http://schemas.openxmlformats.org/officeDocument/2006/relationships" r:embed="rId7"/>
        <a:stretch>
          <a:fillRect/>
        </a:stretch>
      </xdr:blipFill>
      <xdr:spPr>
        <a:xfrm>
          <a:off x="600075" y="495301"/>
          <a:ext cx="4019550" cy="3212277"/>
        </a:xfrm>
        <a:prstGeom prst="rect">
          <a:avLst/>
        </a:prstGeom>
      </xdr:spPr>
    </xdr:pic>
    <xdr:clientData/>
  </xdr:twoCellAnchor>
  <xdr:twoCellAnchor editAs="oneCell">
    <xdr:from>
      <xdr:col>9</xdr:col>
      <xdr:colOff>514349</xdr:colOff>
      <xdr:row>3</xdr:row>
      <xdr:rowOff>156856</xdr:rowOff>
    </xdr:from>
    <xdr:to>
      <xdr:col>16</xdr:col>
      <xdr:colOff>429263</xdr:colOff>
      <xdr:row>20</xdr:row>
      <xdr:rowOff>9990</xdr:rowOff>
    </xdr:to>
    <xdr:pic>
      <xdr:nvPicPr>
        <xdr:cNvPr id="25" name="Picture 24" descr="Grand Stairs installed&#10;">
          <a:extLst>
            <a:ext uri="{FF2B5EF4-FFF2-40B4-BE49-F238E27FC236}">
              <a16:creationId xmlns:a16="http://schemas.microsoft.com/office/drawing/2014/main" id="{BEA4FF6C-9C7B-459A-842B-A60082B8DD1F}"/>
            </a:ext>
          </a:extLst>
        </xdr:cNvPr>
        <xdr:cNvPicPr>
          <a:picLocks noChangeAspect="1"/>
        </xdr:cNvPicPr>
      </xdr:nvPicPr>
      <xdr:blipFill>
        <a:blip xmlns:r="http://schemas.openxmlformats.org/officeDocument/2006/relationships" r:embed="rId8"/>
        <a:stretch>
          <a:fillRect/>
        </a:stretch>
      </xdr:blipFill>
      <xdr:spPr>
        <a:xfrm>
          <a:off x="5886449" y="652156"/>
          <a:ext cx="4248789" cy="3091634"/>
        </a:xfrm>
        <a:prstGeom prst="rect">
          <a:avLst/>
        </a:prstGeom>
      </xdr:spPr>
    </xdr:pic>
    <xdr:clientData/>
  </xdr:twoCellAnchor>
  <xdr:twoCellAnchor editAs="oneCell">
    <xdr:from>
      <xdr:col>0</xdr:col>
      <xdr:colOff>361950</xdr:colOff>
      <xdr:row>87</xdr:row>
      <xdr:rowOff>142875</xdr:rowOff>
    </xdr:from>
    <xdr:to>
      <xdr:col>7</xdr:col>
      <xdr:colOff>512283</xdr:colOff>
      <xdr:row>105</xdr:row>
      <xdr:rowOff>82013</xdr:rowOff>
    </xdr:to>
    <xdr:pic>
      <xdr:nvPicPr>
        <xdr:cNvPr id="26" name="Picture 25" descr="Outside view">
          <a:extLst>
            <a:ext uri="{FF2B5EF4-FFF2-40B4-BE49-F238E27FC236}">
              <a16:creationId xmlns:a16="http://schemas.microsoft.com/office/drawing/2014/main" id="{1299060D-90D0-4301-AADF-99ADE553438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361950" y="16640175"/>
          <a:ext cx="4484208" cy="3368138"/>
        </a:xfrm>
        <a:prstGeom prst="rect">
          <a:avLst/>
        </a:prstGeom>
      </xdr:spPr>
    </xdr:pic>
    <xdr:clientData/>
  </xdr:twoCellAnchor>
  <xdr:twoCellAnchor editAs="oneCell">
    <xdr:from>
      <xdr:col>9</xdr:col>
      <xdr:colOff>428625</xdr:colOff>
      <xdr:row>88</xdr:row>
      <xdr:rowOff>19050</xdr:rowOff>
    </xdr:from>
    <xdr:to>
      <xdr:col>16</xdr:col>
      <xdr:colOff>477509</xdr:colOff>
      <xdr:row>105</xdr:row>
      <xdr:rowOff>72488</xdr:rowOff>
    </xdr:to>
    <xdr:pic>
      <xdr:nvPicPr>
        <xdr:cNvPr id="27" name="Picture 26" descr="Outside view">
          <a:extLst>
            <a:ext uri="{FF2B5EF4-FFF2-40B4-BE49-F238E27FC236}">
              <a16:creationId xmlns:a16="http://schemas.microsoft.com/office/drawing/2014/main" id="{CED30D70-AD1F-44CB-9EA1-1C2F1CB0F8CA}"/>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tretch>
          <a:fillRect/>
        </a:stretch>
      </xdr:blipFill>
      <xdr:spPr>
        <a:xfrm>
          <a:off x="5800725" y="16706850"/>
          <a:ext cx="4382759" cy="3291938"/>
        </a:xfrm>
        <a:prstGeom prst="rect">
          <a:avLst/>
        </a:prstGeom>
      </xdr:spPr>
    </xdr:pic>
    <xdr:clientData/>
  </xdr:twoCellAnchor>
  <xdr:twoCellAnchor editAs="oneCell">
    <xdr:from>
      <xdr:col>0</xdr:col>
      <xdr:colOff>352424</xdr:colOff>
      <xdr:row>107</xdr:row>
      <xdr:rowOff>60381</xdr:rowOff>
    </xdr:from>
    <xdr:to>
      <xdr:col>7</xdr:col>
      <xdr:colOff>485774</xdr:colOff>
      <xdr:row>124</xdr:row>
      <xdr:rowOff>177263</xdr:rowOff>
    </xdr:to>
    <xdr:pic>
      <xdr:nvPicPr>
        <xdr:cNvPr id="28" name="Picture 27" descr="interior view">
          <a:extLst>
            <a:ext uri="{FF2B5EF4-FFF2-40B4-BE49-F238E27FC236}">
              <a16:creationId xmlns:a16="http://schemas.microsoft.com/office/drawing/2014/main" id="{56F945A8-2706-4983-80D9-D1E72428A00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tretch>
          <a:fillRect/>
        </a:stretch>
      </xdr:blipFill>
      <xdr:spPr>
        <a:xfrm>
          <a:off x="352424" y="20367681"/>
          <a:ext cx="4467225" cy="3355382"/>
        </a:xfrm>
        <a:prstGeom prst="rect">
          <a:avLst/>
        </a:prstGeom>
      </xdr:spPr>
    </xdr:pic>
    <xdr:clientData/>
  </xdr:twoCellAnchor>
  <xdr:twoCellAnchor editAs="oneCell">
    <xdr:from>
      <xdr:col>9</xdr:col>
      <xdr:colOff>419100</xdr:colOff>
      <xdr:row>107</xdr:row>
      <xdr:rowOff>85725</xdr:rowOff>
    </xdr:from>
    <xdr:to>
      <xdr:col>16</xdr:col>
      <xdr:colOff>358238</xdr:colOff>
      <xdr:row>137</xdr:row>
      <xdr:rowOff>59649</xdr:rowOff>
    </xdr:to>
    <xdr:pic>
      <xdr:nvPicPr>
        <xdr:cNvPr id="29" name="Picture 28" descr="interior view">
          <a:extLst>
            <a:ext uri="{FF2B5EF4-FFF2-40B4-BE49-F238E27FC236}">
              <a16:creationId xmlns:a16="http://schemas.microsoft.com/office/drawing/2014/main" id="{969978C5-BE25-461D-BC8A-726F730CE50F}"/>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5791200" y="20393025"/>
          <a:ext cx="4273013" cy="5688924"/>
        </a:xfrm>
        <a:prstGeom prst="rect">
          <a:avLst/>
        </a:prstGeom>
      </xdr:spPr>
    </xdr:pic>
    <xdr:clientData/>
  </xdr:twoCellAnchor>
  <xdr:twoCellAnchor editAs="oneCell">
    <xdr:from>
      <xdr:col>0</xdr:col>
      <xdr:colOff>371475</xdr:colOff>
      <xdr:row>127</xdr:row>
      <xdr:rowOff>0</xdr:rowOff>
    </xdr:from>
    <xdr:to>
      <xdr:col>7</xdr:col>
      <xdr:colOff>521808</xdr:colOff>
      <xdr:row>144</xdr:row>
      <xdr:rowOff>129638</xdr:rowOff>
    </xdr:to>
    <xdr:pic>
      <xdr:nvPicPr>
        <xdr:cNvPr id="30" name="Picture 29" descr="interior view">
          <a:extLst>
            <a:ext uri="{FF2B5EF4-FFF2-40B4-BE49-F238E27FC236}">
              <a16:creationId xmlns:a16="http://schemas.microsoft.com/office/drawing/2014/main" id="{FCF561F9-C41D-4C84-8A1C-C3D3FF88D9F2}"/>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371475" y="24117300"/>
          <a:ext cx="4484208" cy="3368138"/>
        </a:xfrm>
        <a:prstGeom prst="rect">
          <a:avLst/>
        </a:prstGeom>
      </xdr:spPr>
    </xdr:pic>
    <xdr:clientData/>
  </xdr:twoCellAnchor>
  <xdr:twoCellAnchor editAs="oneCell">
    <xdr:from>
      <xdr:col>9</xdr:col>
      <xdr:colOff>409575</xdr:colOff>
      <xdr:row>139</xdr:row>
      <xdr:rowOff>152400</xdr:rowOff>
    </xdr:from>
    <xdr:to>
      <xdr:col>16</xdr:col>
      <xdr:colOff>382371</xdr:colOff>
      <xdr:row>156</xdr:row>
      <xdr:rowOff>148688</xdr:rowOff>
    </xdr:to>
    <xdr:pic>
      <xdr:nvPicPr>
        <xdr:cNvPr id="31" name="Picture 30" descr="interior view">
          <a:extLst>
            <a:ext uri="{FF2B5EF4-FFF2-40B4-BE49-F238E27FC236}">
              <a16:creationId xmlns:a16="http://schemas.microsoft.com/office/drawing/2014/main" id="{500D554F-40CA-4B0E-A744-09049327A9D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5781675" y="26555700"/>
          <a:ext cx="4306671" cy="3234788"/>
        </a:xfrm>
        <a:prstGeom prst="rect">
          <a:avLst/>
        </a:prstGeom>
      </xdr:spPr>
    </xdr:pic>
    <xdr:clientData/>
  </xdr:twoCellAnchor>
  <xdr:twoCellAnchor editAs="oneCell">
    <xdr:from>
      <xdr:col>1</xdr:col>
      <xdr:colOff>0</xdr:colOff>
      <xdr:row>160</xdr:row>
      <xdr:rowOff>0</xdr:rowOff>
    </xdr:from>
    <xdr:to>
      <xdr:col>9</xdr:col>
      <xdr:colOff>104168</xdr:colOff>
      <xdr:row>179</xdr:row>
      <xdr:rowOff>18595</xdr:rowOff>
    </xdr:to>
    <xdr:pic>
      <xdr:nvPicPr>
        <xdr:cNvPr id="32" name="Picture 31" descr="interior view">
          <a:extLst>
            <a:ext uri="{FF2B5EF4-FFF2-40B4-BE49-F238E27FC236}">
              <a16:creationId xmlns:a16="http://schemas.microsoft.com/office/drawing/2014/main" id="{7F03B65D-3D88-41B5-B018-CBA2158D093A}"/>
            </a:ext>
          </a:extLst>
        </xdr:cNvPr>
        <xdr:cNvPicPr>
          <a:picLocks noChangeAspect="1"/>
        </xdr:cNvPicPr>
      </xdr:nvPicPr>
      <xdr:blipFill>
        <a:blip xmlns:r="http://schemas.openxmlformats.org/officeDocument/2006/relationships" r:embed="rId15"/>
        <a:stretch>
          <a:fillRect/>
        </a:stretch>
      </xdr:blipFill>
      <xdr:spPr>
        <a:xfrm>
          <a:off x="619125" y="30403800"/>
          <a:ext cx="4857143" cy="3638095"/>
        </a:xfrm>
        <a:prstGeom prst="rect">
          <a:avLst/>
        </a:prstGeom>
      </xdr:spPr>
    </xdr:pic>
    <xdr:clientData/>
  </xdr:twoCellAnchor>
  <xdr:twoCellAnchor editAs="oneCell">
    <xdr:from>
      <xdr:col>10</xdr:col>
      <xdr:colOff>0</xdr:colOff>
      <xdr:row>160</xdr:row>
      <xdr:rowOff>0</xdr:rowOff>
    </xdr:from>
    <xdr:to>
      <xdr:col>18</xdr:col>
      <xdr:colOff>285139</xdr:colOff>
      <xdr:row>179</xdr:row>
      <xdr:rowOff>18595</xdr:rowOff>
    </xdr:to>
    <xdr:pic>
      <xdr:nvPicPr>
        <xdr:cNvPr id="33" name="Picture 32" descr="interior view">
          <a:extLst>
            <a:ext uri="{FF2B5EF4-FFF2-40B4-BE49-F238E27FC236}">
              <a16:creationId xmlns:a16="http://schemas.microsoft.com/office/drawing/2014/main" id="{37A0E702-E678-4BA7-AE5B-57EA81AF1196}"/>
            </a:ext>
          </a:extLst>
        </xdr:cNvPr>
        <xdr:cNvPicPr>
          <a:picLocks noChangeAspect="1"/>
        </xdr:cNvPicPr>
      </xdr:nvPicPr>
      <xdr:blipFill>
        <a:blip xmlns:r="http://schemas.openxmlformats.org/officeDocument/2006/relationships" r:embed="rId16"/>
        <a:stretch>
          <a:fillRect/>
        </a:stretch>
      </xdr:blipFill>
      <xdr:spPr>
        <a:xfrm>
          <a:off x="5991225" y="30403800"/>
          <a:ext cx="4885714" cy="3638095"/>
        </a:xfrm>
        <a:prstGeom prst="rect">
          <a:avLst/>
        </a:prstGeom>
      </xdr:spPr>
    </xdr:pic>
    <xdr:clientData/>
  </xdr:twoCellAnchor>
  <xdr:twoCellAnchor editAs="oneCell">
    <xdr:from>
      <xdr:col>1</xdr:col>
      <xdr:colOff>0</xdr:colOff>
      <xdr:row>181</xdr:row>
      <xdr:rowOff>0</xdr:rowOff>
    </xdr:from>
    <xdr:to>
      <xdr:col>9</xdr:col>
      <xdr:colOff>132739</xdr:colOff>
      <xdr:row>200</xdr:row>
      <xdr:rowOff>37643</xdr:rowOff>
    </xdr:to>
    <xdr:pic>
      <xdr:nvPicPr>
        <xdr:cNvPr id="34" name="Picture 33" descr="interior view">
          <a:extLst>
            <a:ext uri="{FF2B5EF4-FFF2-40B4-BE49-F238E27FC236}">
              <a16:creationId xmlns:a16="http://schemas.microsoft.com/office/drawing/2014/main" id="{4AB56FF7-345A-4797-B521-D0DA585A266E}"/>
            </a:ext>
          </a:extLst>
        </xdr:cNvPr>
        <xdr:cNvPicPr>
          <a:picLocks noChangeAspect="1"/>
        </xdr:cNvPicPr>
      </xdr:nvPicPr>
      <xdr:blipFill>
        <a:blip xmlns:r="http://schemas.openxmlformats.org/officeDocument/2006/relationships" r:embed="rId17"/>
        <a:stretch>
          <a:fillRect/>
        </a:stretch>
      </xdr:blipFill>
      <xdr:spPr>
        <a:xfrm>
          <a:off x="619125" y="34404300"/>
          <a:ext cx="4885714" cy="3657143"/>
        </a:xfrm>
        <a:prstGeom prst="rect">
          <a:avLst/>
        </a:prstGeom>
      </xdr:spPr>
    </xdr:pic>
    <xdr:clientData/>
  </xdr:twoCellAnchor>
  <xdr:twoCellAnchor editAs="oneCell">
    <xdr:from>
      <xdr:col>10</xdr:col>
      <xdr:colOff>0</xdr:colOff>
      <xdr:row>181</xdr:row>
      <xdr:rowOff>0</xdr:rowOff>
    </xdr:from>
    <xdr:to>
      <xdr:col>18</xdr:col>
      <xdr:colOff>266092</xdr:colOff>
      <xdr:row>199</xdr:row>
      <xdr:rowOff>190048</xdr:rowOff>
    </xdr:to>
    <xdr:pic>
      <xdr:nvPicPr>
        <xdr:cNvPr id="35" name="Picture 34" descr="interior view">
          <a:extLst>
            <a:ext uri="{FF2B5EF4-FFF2-40B4-BE49-F238E27FC236}">
              <a16:creationId xmlns:a16="http://schemas.microsoft.com/office/drawing/2014/main" id="{9868ECC2-91BA-45E5-A977-8CBB1809F397}"/>
            </a:ext>
          </a:extLst>
        </xdr:cNvPr>
        <xdr:cNvPicPr>
          <a:picLocks noChangeAspect="1"/>
        </xdr:cNvPicPr>
      </xdr:nvPicPr>
      <xdr:blipFill>
        <a:blip xmlns:r="http://schemas.openxmlformats.org/officeDocument/2006/relationships" r:embed="rId18"/>
        <a:stretch>
          <a:fillRect/>
        </a:stretch>
      </xdr:blipFill>
      <xdr:spPr>
        <a:xfrm>
          <a:off x="5991225" y="34404300"/>
          <a:ext cx="4866667" cy="3619048"/>
        </a:xfrm>
        <a:prstGeom prst="rect">
          <a:avLst/>
        </a:prstGeom>
      </xdr:spPr>
    </xdr:pic>
    <xdr:clientData/>
  </xdr:twoCellAnchor>
  <xdr:twoCellAnchor editAs="oneCell">
    <xdr:from>
      <xdr:col>1</xdr:col>
      <xdr:colOff>0</xdr:colOff>
      <xdr:row>201</xdr:row>
      <xdr:rowOff>0</xdr:rowOff>
    </xdr:from>
    <xdr:to>
      <xdr:col>9</xdr:col>
      <xdr:colOff>94644</xdr:colOff>
      <xdr:row>220</xdr:row>
      <xdr:rowOff>9071</xdr:rowOff>
    </xdr:to>
    <xdr:pic>
      <xdr:nvPicPr>
        <xdr:cNvPr id="36" name="Picture 35" descr="interior view">
          <a:extLst>
            <a:ext uri="{FF2B5EF4-FFF2-40B4-BE49-F238E27FC236}">
              <a16:creationId xmlns:a16="http://schemas.microsoft.com/office/drawing/2014/main" id="{7B6051A6-F253-44F9-B32E-FE209B071793}"/>
            </a:ext>
          </a:extLst>
        </xdr:cNvPr>
        <xdr:cNvPicPr>
          <a:picLocks noChangeAspect="1"/>
        </xdr:cNvPicPr>
      </xdr:nvPicPr>
      <xdr:blipFill>
        <a:blip xmlns:r="http://schemas.openxmlformats.org/officeDocument/2006/relationships" r:embed="rId19"/>
        <a:stretch>
          <a:fillRect/>
        </a:stretch>
      </xdr:blipFill>
      <xdr:spPr>
        <a:xfrm>
          <a:off x="619125" y="38214300"/>
          <a:ext cx="4847619" cy="3628571"/>
        </a:xfrm>
        <a:prstGeom prst="rect">
          <a:avLst/>
        </a:prstGeom>
      </xdr:spPr>
    </xdr:pic>
    <xdr:clientData/>
  </xdr:twoCellAnchor>
  <xdr:twoCellAnchor editAs="oneCell">
    <xdr:from>
      <xdr:col>10</xdr:col>
      <xdr:colOff>0</xdr:colOff>
      <xdr:row>201</xdr:row>
      <xdr:rowOff>0</xdr:rowOff>
    </xdr:from>
    <xdr:to>
      <xdr:col>18</xdr:col>
      <xdr:colOff>266092</xdr:colOff>
      <xdr:row>220</xdr:row>
      <xdr:rowOff>47167</xdr:rowOff>
    </xdr:to>
    <xdr:pic>
      <xdr:nvPicPr>
        <xdr:cNvPr id="37" name="Picture 36" descr="interior view">
          <a:extLst>
            <a:ext uri="{FF2B5EF4-FFF2-40B4-BE49-F238E27FC236}">
              <a16:creationId xmlns:a16="http://schemas.microsoft.com/office/drawing/2014/main" id="{CE5B32FF-1DF8-4DF2-84A8-EA907AB465BD}"/>
            </a:ext>
          </a:extLst>
        </xdr:cNvPr>
        <xdr:cNvPicPr>
          <a:picLocks noChangeAspect="1"/>
        </xdr:cNvPicPr>
      </xdr:nvPicPr>
      <xdr:blipFill>
        <a:blip xmlns:r="http://schemas.openxmlformats.org/officeDocument/2006/relationships" r:embed="rId20"/>
        <a:stretch>
          <a:fillRect/>
        </a:stretch>
      </xdr:blipFill>
      <xdr:spPr>
        <a:xfrm>
          <a:off x="5991225" y="38214300"/>
          <a:ext cx="4866667" cy="3666667"/>
        </a:xfrm>
        <a:prstGeom prst="rect">
          <a:avLst/>
        </a:prstGeom>
      </xdr:spPr>
    </xdr:pic>
    <xdr:clientData/>
  </xdr:twoCellAnchor>
  <xdr:twoCellAnchor editAs="oneCell">
    <xdr:from>
      <xdr:col>1</xdr:col>
      <xdr:colOff>0</xdr:colOff>
      <xdr:row>222</xdr:row>
      <xdr:rowOff>0</xdr:rowOff>
    </xdr:from>
    <xdr:to>
      <xdr:col>9</xdr:col>
      <xdr:colOff>142263</xdr:colOff>
      <xdr:row>241</xdr:row>
      <xdr:rowOff>18595</xdr:rowOff>
    </xdr:to>
    <xdr:pic>
      <xdr:nvPicPr>
        <xdr:cNvPr id="38" name="Picture 37" descr="interior view">
          <a:extLst>
            <a:ext uri="{FF2B5EF4-FFF2-40B4-BE49-F238E27FC236}">
              <a16:creationId xmlns:a16="http://schemas.microsoft.com/office/drawing/2014/main" id="{FA954CE0-71BC-4806-AE34-4450E7E23434}"/>
            </a:ext>
          </a:extLst>
        </xdr:cNvPr>
        <xdr:cNvPicPr>
          <a:picLocks noChangeAspect="1"/>
        </xdr:cNvPicPr>
      </xdr:nvPicPr>
      <xdr:blipFill>
        <a:blip xmlns:r="http://schemas.openxmlformats.org/officeDocument/2006/relationships" r:embed="rId21"/>
        <a:stretch>
          <a:fillRect/>
        </a:stretch>
      </xdr:blipFill>
      <xdr:spPr>
        <a:xfrm>
          <a:off x="619125" y="42214800"/>
          <a:ext cx="4895238" cy="3638095"/>
        </a:xfrm>
        <a:prstGeom prst="rect">
          <a:avLst/>
        </a:prstGeom>
      </xdr:spPr>
    </xdr:pic>
    <xdr:clientData/>
  </xdr:twoCellAnchor>
  <xdr:twoCellAnchor editAs="oneCell">
    <xdr:from>
      <xdr:col>10</xdr:col>
      <xdr:colOff>0</xdr:colOff>
      <xdr:row>222</xdr:row>
      <xdr:rowOff>0</xdr:rowOff>
    </xdr:from>
    <xdr:to>
      <xdr:col>18</xdr:col>
      <xdr:colOff>256568</xdr:colOff>
      <xdr:row>241</xdr:row>
      <xdr:rowOff>28119</xdr:rowOff>
    </xdr:to>
    <xdr:pic>
      <xdr:nvPicPr>
        <xdr:cNvPr id="39" name="Picture 38" descr="interior view">
          <a:extLst>
            <a:ext uri="{FF2B5EF4-FFF2-40B4-BE49-F238E27FC236}">
              <a16:creationId xmlns:a16="http://schemas.microsoft.com/office/drawing/2014/main" id="{BA8553F0-28BD-4DC5-AD28-06BEE0BD9AB5}"/>
            </a:ext>
          </a:extLst>
        </xdr:cNvPr>
        <xdr:cNvPicPr>
          <a:picLocks noChangeAspect="1"/>
        </xdr:cNvPicPr>
      </xdr:nvPicPr>
      <xdr:blipFill>
        <a:blip xmlns:r="http://schemas.openxmlformats.org/officeDocument/2006/relationships" r:embed="rId22"/>
        <a:stretch>
          <a:fillRect/>
        </a:stretch>
      </xdr:blipFill>
      <xdr:spPr>
        <a:xfrm>
          <a:off x="5991225" y="42214800"/>
          <a:ext cx="4857143" cy="3647619"/>
        </a:xfrm>
        <a:prstGeom prst="rect">
          <a:avLst/>
        </a:prstGeom>
      </xdr:spPr>
    </xdr:pic>
    <xdr:clientData/>
  </xdr:twoCellAnchor>
  <xdr:twoCellAnchor editAs="oneCell">
    <xdr:from>
      <xdr:col>1</xdr:col>
      <xdr:colOff>0</xdr:colOff>
      <xdr:row>242</xdr:row>
      <xdr:rowOff>0</xdr:rowOff>
    </xdr:from>
    <xdr:to>
      <xdr:col>9</xdr:col>
      <xdr:colOff>132739</xdr:colOff>
      <xdr:row>261</xdr:row>
      <xdr:rowOff>9071</xdr:rowOff>
    </xdr:to>
    <xdr:pic>
      <xdr:nvPicPr>
        <xdr:cNvPr id="40" name="Picture 39" descr="interior view">
          <a:extLst>
            <a:ext uri="{FF2B5EF4-FFF2-40B4-BE49-F238E27FC236}">
              <a16:creationId xmlns:a16="http://schemas.microsoft.com/office/drawing/2014/main" id="{6A61AF3F-4D69-42C1-9AB6-DD2F776281AC}"/>
            </a:ext>
          </a:extLst>
        </xdr:cNvPr>
        <xdr:cNvPicPr>
          <a:picLocks noChangeAspect="1"/>
        </xdr:cNvPicPr>
      </xdr:nvPicPr>
      <xdr:blipFill>
        <a:blip xmlns:r="http://schemas.openxmlformats.org/officeDocument/2006/relationships" r:embed="rId23"/>
        <a:stretch>
          <a:fillRect/>
        </a:stretch>
      </xdr:blipFill>
      <xdr:spPr>
        <a:xfrm>
          <a:off x="619125" y="46024800"/>
          <a:ext cx="4885714" cy="3628571"/>
        </a:xfrm>
        <a:prstGeom prst="rect">
          <a:avLst/>
        </a:prstGeom>
      </xdr:spPr>
    </xdr:pic>
    <xdr:clientData/>
  </xdr:twoCellAnchor>
  <xdr:twoCellAnchor editAs="oneCell">
    <xdr:from>
      <xdr:col>10</xdr:col>
      <xdr:colOff>0</xdr:colOff>
      <xdr:row>242</xdr:row>
      <xdr:rowOff>0</xdr:rowOff>
    </xdr:from>
    <xdr:to>
      <xdr:col>18</xdr:col>
      <xdr:colOff>247044</xdr:colOff>
      <xdr:row>260</xdr:row>
      <xdr:rowOff>180524</xdr:rowOff>
    </xdr:to>
    <xdr:pic>
      <xdr:nvPicPr>
        <xdr:cNvPr id="41" name="Picture 40" descr="interior view">
          <a:extLst>
            <a:ext uri="{FF2B5EF4-FFF2-40B4-BE49-F238E27FC236}">
              <a16:creationId xmlns:a16="http://schemas.microsoft.com/office/drawing/2014/main" id="{C378BCB7-FE24-418E-9AEB-198946F1EC7D}"/>
            </a:ext>
          </a:extLst>
        </xdr:cNvPr>
        <xdr:cNvPicPr>
          <a:picLocks noChangeAspect="1"/>
        </xdr:cNvPicPr>
      </xdr:nvPicPr>
      <xdr:blipFill>
        <a:blip xmlns:r="http://schemas.openxmlformats.org/officeDocument/2006/relationships" r:embed="rId24"/>
        <a:stretch>
          <a:fillRect/>
        </a:stretch>
      </xdr:blipFill>
      <xdr:spPr>
        <a:xfrm>
          <a:off x="5991225" y="46024800"/>
          <a:ext cx="4847619" cy="3609524"/>
        </a:xfrm>
        <a:prstGeom prst="rect">
          <a:avLst/>
        </a:prstGeom>
      </xdr:spPr>
    </xdr:pic>
    <xdr:clientData/>
  </xdr:twoCellAnchor>
  <xdr:twoCellAnchor editAs="oneCell">
    <xdr:from>
      <xdr:col>1</xdr:col>
      <xdr:colOff>0</xdr:colOff>
      <xdr:row>263</xdr:row>
      <xdr:rowOff>0</xdr:rowOff>
    </xdr:from>
    <xdr:to>
      <xdr:col>9</xdr:col>
      <xdr:colOff>56549</xdr:colOff>
      <xdr:row>281</xdr:row>
      <xdr:rowOff>190048</xdr:rowOff>
    </xdr:to>
    <xdr:pic>
      <xdr:nvPicPr>
        <xdr:cNvPr id="42" name="Picture 41" descr="interior view">
          <a:extLst>
            <a:ext uri="{FF2B5EF4-FFF2-40B4-BE49-F238E27FC236}">
              <a16:creationId xmlns:a16="http://schemas.microsoft.com/office/drawing/2014/main" id="{83B27EDF-91B8-4AD8-AD67-309429B9C171}"/>
            </a:ext>
          </a:extLst>
        </xdr:cNvPr>
        <xdr:cNvPicPr>
          <a:picLocks noChangeAspect="1"/>
        </xdr:cNvPicPr>
      </xdr:nvPicPr>
      <xdr:blipFill>
        <a:blip xmlns:r="http://schemas.openxmlformats.org/officeDocument/2006/relationships" r:embed="rId25"/>
        <a:stretch>
          <a:fillRect/>
        </a:stretch>
      </xdr:blipFill>
      <xdr:spPr>
        <a:xfrm>
          <a:off x="619125" y="50025300"/>
          <a:ext cx="4809524" cy="3619048"/>
        </a:xfrm>
        <a:prstGeom prst="rect">
          <a:avLst/>
        </a:prstGeom>
      </xdr:spPr>
    </xdr:pic>
    <xdr:clientData/>
  </xdr:twoCellAnchor>
  <xdr:twoCellAnchor editAs="oneCell">
    <xdr:from>
      <xdr:col>10</xdr:col>
      <xdr:colOff>0</xdr:colOff>
      <xdr:row>263</xdr:row>
      <xdr:rowOff>0</xdr:rowOff>
    </xdr:from>
    <xdr:to>
      <xdr:col>18</xdr:col>
      <xdr:colOff>266092</xdr:colOff>
      <xdr:row>282</xdr:row>
      <xdr:rowOff>37643</xdr:rowOff>
    </xdr:to>
    <xdr:pic>
      <xdr:nvPicPr>
        <xdr:cNvPr id="43" name="Picture 42" descr="interior view">
          <a:extLst>
            <a:ext uri="{FF2B5EF4-FFF2-40B4-BE49-F238E27FC236}">
              <a16:creationId xmlns:a16="http://schemas.microsoft.com/office/drawing/2014/main" id="{AC827269-8DFF-4AF4-937E-DCB40059B0FD}"/>
            </a:ext>
          </a:extLst>
        </xdr:cNvPr>
        <xdr:cNvPicPr>
          <a:picLocks noChangeAspect="1"/>
        </xdr:cNvPicPr>
      </xdr:nvPicPr>
      <xdr:blipFill>
        <a:blip xmlns:r="http://schemas.openxmlformats.org/officeDocument/2006/relationships" r:embed="rId26"/>
        <a:stretch>
          <a:fillRect/>
        </a:stretch>
      </xdr:blipFill>
      <xdr:spPr>
        <a:xfrm>
          <a:off x="5991225" y="50025300"/>
          <a:ext cx="4866667" cy="36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ortenson.sharepoint.com/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30000136-evcc-lrc-jun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edias@everettc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topLeftCell="A22"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2" t="s">
        <v>177</v>
      </c>
      <c r="C1" s="132"/>
      <c r="D1" s="132"/>
      <c r="E1" s="132"/>
      <c r="F1" s="132"/>
      <c r="G1" s="132"/>
      <c r="H1" s="132"/>
      <c r="I1" s="132"/>
      <c r="J1" s="132"/>
      <c r="K1" s="132"/>
      <c r="L1" s="55"/>
    </row>
    <row r="2" spans="1:12" ht="21.75" thickBot="1" x14ac:dyDescent="0.4">
      <c r="A2" s="89"/>
      <c r="B2" s="133" t="s">
        <v>178</v>
      </c>
      <c r="C2" s="133"/>
      <c r="D2" s="133"/>
      <c r="E2" s="133"/>
      <c r="F2" s="133"/>
      <c r="G2" s="133"/>
      <c r="H2" s="133"/>
      <c r="I2" s="133"/>
      <c r="J2" s="133"/>
      <c r="K2" s="133"/>
      <c r="L2" s="91"/>
    </row>
    <row r="3" spans="1:12" ht="15.75" thickTop="1" x14ac:dyDescent="0.25"/>
    <row r="4" spans="1:12" ht="15.75" x14ac:dyDescent="0.25">
      <c r="B4" s="121" t="s">
        <v>182</v>
      </c>
      <c r="C4" s="13"/>
      <c r="D4" s="13"/>
      <c r="E4" s="13"/>
      <c r="F4" s="13"/>
      <c r="G4" s="13"/>
      <c r="H4" s="13"/>
      <c r="I4" s="13"/>
      <c r="J4" s="13"/>
      <c r="K4" s="14"/>
    </row>
    <row r="5" spans="1:12" ht="15.75" customHeight="1" x14ac:dyDescent="0.25">
      <c r="B5" s="134" t="s">
        <v>181</v>
      </c>
      <c r="C5" s="130"/>
      <c r="D5" s="130"/>
      <c r="E5" s="130"/>
      <c r="F5" s="130"/>
      <c r="G5" s="130"/>
      <c r="H5" s="130"/>
      <c r="I5" s="130"/>
      <c r="J5" s="130"/>
      <c r="K5" s="131"/>
    </row>
    <row r="6" spans="1:12" x14ac:dyDescent="0.25">
      <c r="B6" s="134"/>
      <c r="C6" s="130"/>
      <c r="D6" s="130"/>
      <c r="E6" s="130"/>
      <c r="F6" s="130"/>
      <c r="G6" s="130"/>
      <c r="H6" s="130"/>
      <c r="I6" s="130"/>
      <c r="J6" s="130"/>
      <c r="K6" s="131"/>
    </row>
    <row r="7" spans="1:12" x14ac:dyDescent="0.25">
      <c r="B7" s="134"/>
      <c r="C7" s="130"/>
      <c r="D7" s="130"/>
      <c r="E7" s="130"/>
      <c r="F7" s="130"/>
      <c r="G7" s="130"/>
      <c r="H7" s="130"/>
      <c r="I7" s="130"/>
      <c r="J7" s="130"/>
      <c r="K7" s="131"/>
    </row>
    <row r="8" spans="1:12" x14ac:dyDescent="0.25">
      <c r="B8" s="134"/>
      <c r="C8" s="130"/>
      <c r="D8" s="130"/>
      <c r="E8" s="130"/>
      <c r="F8" s="130"/>
      <c r="G8" s="130"/>
      <c r="H8" s="130"/>
      <c r="I8" s="130"/>
      <c r="J8" s="130"/>
      <c r="K8" s="131"/>
    </row>
    <row r="9" spans="1:12" x14ac:dyDescent="0.25">
      <c r="B9" s="134"/>
      <c r="C9" s="130"/>
      <c r="D9" s="130"/>
      <c r="E9" s="130"/>
      <c r="F9" s="130"/>
      <c r="G9" s="130"/>
      <c r="H9" s="130"/>
      <c r="I9" s="130"/>
      <c r="J9" s="130"/>
      <c r="K9" s="131"/>
    </row>
    <row r="10" spans="1:12" ht="9" customHeight="1" x14ac:dyDescent="0.25">
      <c r="B10" s="134"/>
      <c r="C10" s="130"/>
      <c r="D10" s="130"/>
      <c r="E10" s="130"/>
      <c r="F10" s="130"/>
      <c r="G10" s="130"/>
      <c r="H10" s="130"/>
      <c r="I10" s="130"/>
      <c r="J10" s="130"/>
      <c r="K10" s="131"/>
    </row>
    <row r="11" spans="1:12" x14ac:dyDescent="0.25">
      <c r="B11" s="134" t="s">
        <v>180</v>
      </c>
      <c r="C11" s="130"/>
      <c r="D11" s="130"/>
      <c r="E11" s="130"/>
      <c r="F11" s="130"/>
      <c r="G11" s="130"/>
      <c r="H11" s="130"/>
      <c r="I11" s="130"/>
      <c r="J11" s="130"/>
      <c r="K11" s="131"/>
    </row>
    <row r="12" spans="1:12" x14ac:dyDescent="0.25">
      <c r="B12" s="134"/>
      <c r="C12" s="130"/>
      <c r="D12" s="130"/>
      <c r="E12" s="130"/>
      <c r="F12" s="130"/>
      <c r="G12" s="130"/>
      <c r="H12" s="130"/>
      <c r="I12" s="130"/>
      <c r="J12" s="130"/>
      <c r="K12" s="131"/>
    </row>
    <row r="13" spans="1:12" x14ac:dyDescent="0.25">
      <c r="B13" s="134"/>
      <c r="C13" s="130"/>
      <c r="D13" s="130"/>
      <c r="E13" s="130"/>
      <c r="F13" s="130"/>
      <c r="G13" s="130"/>
      <c r="H13" s="130"/>
      <c r="I13" s="130"/>
      <c r="J13" s="130"/>
      <c r="K13" s="131"/>
    </row>
    <row r="14" spans="1:12" x14ac:dyDescent="0.25">
      <c r="B14" s="134"/>
      <c r="C14" s="130"/>
      <c r="D14" s="130"/>
      <c r="E14" s="130"/>
      <c r="F14" s="130"/>
      <c r="G14" s="130"/>
      <c r="H14" s="130"/>
      <c r="I14" s="130"/>
      <c r="J14" s="130"/>
      <c r="K14" s="131"/>
    </row>
    <row r="15" spans="1:12" x14ac:dyDescent="0.25">
      <c r="B15" s="134"/>
      <c r="C15" s="130"/>
      <c r="D15" s="130"/>
      <c r="E15" s="130"/>
      <c r="F15" s="130"/>
      <c r="G15" s="130"/>
      <c r="H15" s="130"/>
      <c r="I15" s="130"/>
      <c r="J15" s="130"/>
      <c r="K15" s="131"/>
    </row>
    <row r="16" spans="1:12" x14ac:dyDescent="0.25">
      <c r="B16" s="134"/>
      <c r="C16" s="130"/>
      <c r="D16" s="130"/>
      <c r="E16" s="130"/>
      <c r="F16" s="130"/>
      <c r="G16" s="130"/>
      <c r="H16" s="130"/>
      <c r="I16" s="130"/>
      <c r="J16" s="130"/>
      <c r="K16" s="131"/>
    </row>
    <row r="17" spans="2:11" ht="9" customHeight="1" x14ac:dyDescent="0.25">
      <c r="B17" s="15"/>
      <c r="K17" s="16"/>
    </row>
    <row r="18" spans="2:11" ht="15" customHeight="1" x14ac:dyDescent="0.25">
      <c r="B18" s="134" t="s">
        <v>183</v>
      </c>
      <c r="C18" s="130"/>
      <c r="D18" s="130"/>
      <c r="E18" s="130"/>
      <c r="F18" s="130"/>
      <c r="G18" s="130"/>
      <c r="H18" s="130"/>
      <c r="I18" s="130"/>
      <c r="J18" s="130"/>
      <c r="K18" s="131"/>
    </row>
    <row r="19" spans="2:11" x14ac:dyDescent="0.25">
      <c r="B19" s="134"/>
      <c r="C19" s="130"/>
      <c r="D19" s="130"/>
      <c r="E19" s="130"/>
      <c r="F19" s="130"/>
      <c r="G19" s="130"/>
      <c r="H19" s="130"/>
      <c r="I19" s="130"/>
      <c r="J19" s="130"/>
      <c r="K19" s="131"/>
    </row>
    <row r="20" spans="2:11" x14ac:dyDescent="0.25">
      <c r="B20" s="134"/>
      <c r="C20" s="130"/>
      <c r="D20" s="130"/>
      <c r="E20" s="130"/>
      <c r="F20" s="130"/>
      <c r="G20" s="130"/>
      <c r="H20" s="130"/>
      <c r="I20" s="130"/>
      <c r="J20" s="130"/>
      <c r="K20" s="131"/>
    </row>
    <row r="21" spans="2:11" ht="9" customHeight="1" x14ac:dyDescent="0.25">
      <c r="B21" s="135"/>
      <c r="C21" s="136"/>
      <c r="D21" s="136"/>
      <c r="E21" s="136"/>
      <c r="F21" s="136"/>
      <c r="G21" s="136"/>
      <c r="H21" s="136"/>
      <c r="I21" s="136"/>
      <c r="J21" s="136"/>
      <c r="K21" s="137"/>
    </row>
    <row r="23" spans="2:11" ht="15.75" x14ac:dyDescent="0.25">
      <c r="B23" s="121" t="s">
        <v>179</v>
      </c>
      <c r="C23" s="13"/>
      <c r="D23" s="13"/>
      <c r="E23" s="13"/>
      <c r="F23" s="13"/>
      <c r="G23" s="13"/>
      <c r="H23" s="13"/>
      <c r="I23" s="13"/>
      <c r="J23" s="13"/>
      <c r="K23" s="14"/>
    </row>
    <row r="24" spans="2:11" x14ac:dyDescent="0.25">
      <c r="B24" s="134" t="s">
        <v>194</v>
      </c>
      <c r="C24" s="130"/>
      <c r="D24" s="130"/>
      <c r="E24" s="130"/>
      <c r="F24" s="130"/>
      <c r="G24" s="130"/>
      <c r="H24" s="130"/>
      <c r="I24" s="130"/>
      <c r="J24" s="130"/>
      <c r="K24" s="131"/>
    </row>
    <row r="25" spans="2:11" x14ac:dyDescent="0.25">
      <c r="B25" s="134"/>
      <c r="C25" s="130"/>
      <c r="D25" s="130"/>
      <c r="E25" s="130"/>
      <c r="F25" s="130"/>
      <c r="G25" s="130"/>
      <c r="H25" s="130"/>
      <c r="I25" s="130"/>
      <c r="J25" s="130"/>
      <c r="K25" s="131"/>
    </row>
    <row r="26" spans="2:11" x14ac:dyDescent="0.25">
      <c r="B26" s="134"/>
      <c r="C26" s="130"/>
      <c r="D26" s="130"/>
      <c r="E26" s="130"/>
      <c r="F26" s="130"/>
      <c r="G26" s="130"/>
      <c r="H26" s="130"/>
      <c r="I26" s="130"/>
      <c r="J26" s="130"/>
      <c r="K26" s="131"/>
    </row>
    <row r="27" spans="2:11" x14ac:dyDescent="0.25">
      <c r="B27" s="134"/>
      <c r="C27" s="130"/>
      <c r="D27" s="130"/>
      <c r="E27" s="130"/>
      <c r="F27" s="130"/>
      <c r="G27" s="130"/>
      <c r="H27" s="130"/>
      <c r="I27" s="130"/>
      <c r="J27" s="130"/>
      <c r="K27" s="131"/>
    </row>
    <row r="28" spans="2:11" ht="9" customHeight="1" x14ac:dyDescent="0.25">
      <c r="B28" s="15"/>
      <c r="K28" s="16"/>
    </row>
    <row r="29" spans="2:11" x14ac:dyDescent="0.25">
      <c r="B29" s="138" t="s">
        <v>184</v>
      </c>
      <c r="C29" s="139"/>
      <c r="D29" s="139"/>
      <c r="E29" s="139"/>
      <c r="F29" s="139"/>
      <c r="G29" s="139"/>
      <c r="H29" s="139"/>
      <c r="I29" s="139"/>
      <c r="J29" s="139"/>
      <c r="K29" s="140"/>
    </row>
    <row r="30" spans="2:11" ht="9.75" customHeight="1" x14ac:dyDescent="0.25">
      <c r="B30" s="18"/>
      <c r="C30" s="19"/>
      <c r="D30" s="19"/>
      <c r="E30" s="19"/>
      <c r="F30" s="19"/>
      <c r="G30" s="19"/>
      <c r="H30" s="19"/>
      <c r="I30" s="19"/>
      <c r="J30" s="19"/>
      <c r="K30" s="20"/>
    </row>
    <row r="31" spans="2:11" ht="9" customHeight="1" x14ac:dyDescent="0.25"/>
    <row r="32" spans="2:11" ht="15.75" x14ac:dyDescent="0.25">
      <c r="B32" s="121" t="s">
        <v>185</v>
      </c>
      <c r="C32" s="13"/>
      <c r="D32" s="13"/>
      <c r="E32" s="13"/>
      <c r="F32" s="13"/>
      <c r="G32" s="13"/>
      <c r="H32" s="13"/>
      <c r="I32" s="13"/>
      <c r="J32" s="13"/>
      <c r="K32" s="14"/>
    </row>
    <row r="33" spans="2:11" x14ac:dyDescent="0.25">
      <c r="B33" s="15" t="s">
        <v>188</v>
      </c>
      <c r="C33" t="s">
        <v>186</v>
      </c>
      <c r="K33" s="16"/>
    </row>
    <row r="34" spans="2:11" ht="15" customHeight="1" x14ac:dyDescent="0.25">
      <c r="B34" s="15" t="s">
        <v>189</v>
      </c>
      <c r="C34" s="130" t="s">
        <v>187</v>
      </c>
      <c r="D34" s="130"/>
      <c r="E34" s="130"/>
      <c r="F34" s="130"/>
      <c r="G34" s="130"/>
      <c r="H34" s="130"/>
      <c r="I34" s="130"/>
      <c r="J34" s="130"/>
      <c r="K34" s="131"/>
    </row>
    <row r="35" spans="2:11" x14ac:dyDescent="0.25">
      <c r="B35" s="126"/>
      <c r="C35" s="130"/>
      <c r="D35" s="130"/>
      <c r="E35" s="130"/>
      <c r="F35" s="130"/>
      <c r="G35" s="130"/>
      <c r="H35" s="130"/>
      <c r="I35" s="130"/>
      <c r="J35" s="130"/>
      <c r="K35" s="131"/>
    </row>
    <row r="36" spans="2:11" x14ac:dyDescent="0.25">
      <c r="B36" s="126"/>
      <c r="C36" s="130"/>
      <c r="D36" s="130"/>
      <c r="E36" s="130"/>
      <c r="F36" s="130"/>
      <c r="G36" s="130"/>
      <c r="H36" s="130"/>
      <c r="I36" s="130"/>
      <c r="J36" s="130"/>
      <c r="K36" s="131"/>
    </row>
    <row r="37" spans="2:11" ht="15" customHeight="1" x14ac:dyDescent="0.25">
      <c r="B37" s="15" t="s">
        <v>190</v>
      </c>
      <c r="C37" s="130" t="s">
        <v>198</v>
      </c>
      <c r="D37" s="130"/>
      <c r="E37" s="130"/>
      <c r="F37" s="130"/>
      <c r="G37" s="130"/>
      <c r="H37" s="130"/>
      <c r="I37" s="130"/>
      <c r="J37" s="130"/>
      <c r="K37" s="131"/>
    </row>
    <row r="38" spans="2:11" x14ac:dyDescent="0.25">
      <c r="B38" s="15"/>
      <c r="C38" s="130"/>
      <c r="D38" s="130"/>
      <c r="E38" s="130"/>
      <c r="F38" s="130"/>
      <c r="G38" s="130"/>
      <c r="H38" s="130"/>
      <c r="I38" s="130"/>
      <c r="J38" s="130"/>
      <c r="K38" s="131"/>
    </row>
    <row r="39" spans="2:11" x14ac:dyDescent="0.25">
      <c r="B39" s="15"/>
      <c r="C39" s="130"/>
      <c r="D39" s="130"/>
      <c r="E39" s="130"/>
      <c r="F39" s="130"/>
      <c r="G39" s="130"/>
      <c r="H39" s="130"/>
      <c r="I39" s="130"/>
      <c r="J39" s="130"/>
      <c r="K39" s="131"/>
    </row>
    <row r="40" spans="2:11" ht="15" customHeight="1" x14ac:dyDescent="0.25">
      <c r="B40" s="15" t="s">
        <v>199</v>
      </c>
      <c r="C40" s="130" t="s">
        <v>200</v>
      </c>
      <c r="D40" s="130"/>
      <c r="E40" s="130"/>
      <c r="F40" s="130"/>
      <c r="G40" s="130"/>
      <c r="H40" s="130"/>
      <c r="I40" s="130"/>
      <c r="J40" s="130"/>
      <c r="K40" s="131"/>
    </row>
    <row r="41" spans="2:11" x14ac:dyDescent="0.25">
      <c r="B41" s="15"/>
      <c r="C41" s="130"/>
      <c r="D41" s="130"/>
      <c r="E41" s="130"/>
      <c r="F41" s="130"/>
      <c r="G41" s="130"/>
      <c r="H41" s="130"/>
      <c r="I41" s="130"/>
      <c r="J41" s="130"/>
      <c r="K41" s="131"/>
    </row>
    <row r="42" spans="2:11" x14ac:dyDescent="0.25">
      <c r="B42" s="15"/>
      <c r="C42" s="130"/>
      <c r="D42" s="130"/>
      <c r="E42" s="130"/>
      <c r="F42" s="130"/>
      <c r="G42" s="130"/>
      <c r="H42" s="130"/>
      <c r="I42" s="130"/>
      <c r="J42" s="130"/>
      <c r="K42" s="131"/>
    </row>
    <row r="43" spans="2:11" ht="15" customHeight="1" x14ac:dyDescent="0.25">
      <c r="B43" s="15" t="s">
        <v>201</v>
      </c>
      <c r="C43" s="130" t="s">
        <v>202</v>
      </c>
      <c r="D43" s="130"/>
      <c r="E43" s="130"/>
      <c r="F43" s="130"/>
      <c r="G43" s="130"/>
      <c r="H43" s="130"/>
      <c r="I43" s="130"/>
      <c r="J43" s="130"/>
      <c r="K43" s="131"/>
    </row>
    <row r="44" spans="2:11" x14ac:dyDescent="0.25">
      <c r="B44" s="15"/>
      <c r="C44" s="130"/>
      <c r="D44" s="130"/>
      <c r="E44" s="130"/>
      <c r="F44" s="130"/>
      <c r="G44" s="130"/>
      <c r="H44" s="130"/>
      <c r="I44" s="130"/>
      <c r="J44" s="130"/>
      <c r="K44" s="131"/>
    </row>
    <row r="45" spans="2:11" ht="15" customHeight="1" x14ac:dyDescent="0.25">
      <c r="B45" s="15" t="s">
        <v>203</v>
      </c>
      <c r="C45" s="130" t="s">
        <v>205</v>
      </c>
      <c r="D45" s="130"/>
      <c r="E45" s="130"/>
      <c r="F45" s="130"/>
      <c r="G45" s="130"/>
      <c r="H45" s="130"/>
      <c r="I45" s="130"/>
      <c r="J45" s="130"/>
      <c r="K45" s="131"/>
    </row>
    <row r="46" spans="2:11" x14ac:dyDescent="0.25">
      <c r="B46" s="15"/>
      <c r="C46" s="130"/>
      <c r="D46" s="130"/>
      <c r="E46" s="130"/>
      <c r="F46" s="130"/>
      <c r="G46" s="130"/>
      <c r="H46" s="130"/>
      <c r="I46" s="130"/>
      <c r="J46" s="130"/>
      <c r="K46" s="131"/>
    </row>
    <row r="47" spans="2:11" x14ac:dyDescent="0.25">
      <c r="B47" s="15"/>
      <c r="C47" s="130"/>
      <c r="D47" s="130"/>
      <c r="E47" s="130"/>
      <c r="F47" s="130"/>
      <c r="G47" s="130"/>
      <c r="H47" s="130"/>
      <c r="I47" s="130"/>
      <c r="J47" s="130"/>
      <c r="K47" s="131"/>
    </row>
    <row r="48" spans="2:11" x14ac:dyDescent="0.25">
      <c r="B48" s="15"/>
      <c r="C48" s="130"/>
      <c r="D48" s="130"/>
      <c r="E48" s="130"/>
      <c r="F48" s="130"/>
      <c r="G48" s="130"/>
      <c r="H48" s="130"/>
      <c r="I48" s="130"/>
      <c r="J48" s="130"/>
      <c r="K48" s="131"/>
    </row>
    <row r="49" spans="2:11" x14ac:dyDescent="0.25">
      <c r="B49" s="15"/>
      <c r="C49" s="130"/>
      <c r="D49" s="130"/>
      <c r="E49" s="130"/>
      <c r="F49" s="130"/>
      <c r="G49" s="130"/>
      <c r="H49" s="130"/>
      <c r="I49" s="130"/>
      <c r="J49" s="130"/>
      <c r="K49" s="131"/>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12" zoomScaleNormal="100" workbookViewId="0">
      <selection activeCell="D45" sqref="D45"/>
    </sheetView>
  </sheetViews>
  <sheetFormatPr defaultColWidth="9.140625" defaultRowHeight="15" x14ac:dyDescent="0.25"/>
  <cols>
    <col min="1" max="1" width="1.5703125" customWidth="1"/>
    <col min="2" max="2" width="35.42578125" customWidth="1"/>
    <col min="3" max="9" width="14.5703125" customWidth="1"/>
    <col min="10" max="10" width="1.5703125" customWidth="1"/>
  </cols>
  <sheetData>
    <row r="1" spans="1:13" ht="21.75" thickTop="1" x14ac:dyDescent="0.35">
      <c r="A1" s="54"/>
      <c r="B1" s="186" t="s">
        <v>57</v>
      </c>
      <c r="C1" s="186"/>
      <c r="D1" s="186"/>
      <c r="E1" s="186"/>
      <c r="F1" s="186"/>
      <c r="G1" s="186"/>
      <c r="H1" s="186"/>
      <c r="I1" s="186"/>
      <c r="J1" s="55"/>
    </row>
    <row r="2" spans="1:13" x14ac:dyDescent="0.25">
      <c r="A2" s="56"/>
      <c r="B2" s="127"/>
      <c r="C2" s="127"/>
      <c r="D2" s="127"/>
      <c r="E2" s="127" t="s">
        <v>207</v>
      </c>
      <c r="F2" s="127"/>
      <c r="G2" s="127"/>
      <c r="H2" s="127"/>
      <c r="I2" s="127"/>
      <c r="J2" s="57"/>
    </row>
    <row r="3" spans="1:13" ht="21" x14ac:dyDescent="0.35">
      <c r="A3" s="56"/>
      <c r="B3" s="187" t="s">
        <v>170</v>
      </c>
      <c r="C3" s="187"/>
      <c r="D3" s="187"/>
      <c r="E3" s="187"/>
      <c r="F3" s="187"/>
      <c r="G3" s="187"/>
      <c r="H3" s="187"/>
      <c r="I3" s="187"/>
      <c r="J3" s="57"/>
    </row>
    <row r="4" spans="1:13" ht="21" customHeight="1" x14ac:dyDescent="0.35">
      <c r="A4" s="58"/>
      <c r="B4" s="192" t="s">
        <v>219</v>
      </c>
      <c r="C4" s="192"/>
      <c r="D4" s="192"/>
      <c r="E4" s="192"/>
      <c r="F4" s="192"/>
      <c r="G4" s="192"/>
      <c r="H4" s="192"/>
      <c r="I4" s="192"/>
      <c r="J4" s="59"/>
    </row>
    <row r="5" spans="1:13" s="1" customFormat="1" x14ac:dyDescent="0.25">
      <c r="A5" s="60"/>
      <c r="B5" t="s">
        <v>59</v>
      </c>
      <c r="C5" s="171">
        <v>699</v>
      </c>
      <c r="D5" s="171"/>
      <c r="E5" s="171"/>
      <c r="F5" s="171"/>
      <c r="G5" s="171"/>
      <c r="H5" s="171"/>
      <c r="J5" s="61"/>
    </row>
    <row r="6" spans="1:13" s="1" customFormat="1" x14ac:dyDescent="0.25">
      <c r="A6" s="60"/>
      <c r="B6" t="s">
        <v>60</v>
      </c>
      <c r="C6" s="189" t="s">
        <v>211</v>
      </c>
      <c r="D6" s="190"/>
      <c r="E6" s="190"/>
      <c r="F6" s="190"/>
      <c r="G6" s="190"/>
      <c r="H6" s="191"/>
      <c r="J6" s="61"/>
    </row>
    <row r="7" spans="1:13" s="1" customFormat="1" ht="15.75" thickBot="1" x14ac:dyDescent="0.3">
      <c r="A7" s="62"/>
      <c r="B7" s="63" t="s">
        <v>143</v>
      </c>
      <c r="C7" s="188">
        <v>30000136</v>
      </c>
      <c r="D7" s="188"/>
      <c r="E7" s="188"/>
      <c r="F7" s="188"/>
      <c r="G7" s="188"/>
      <c r="H7" s="188"/>
      <c r="I7" s="64"/>
      <c r="J7" s="65"/>
    </row>
    <row r="8" spans="1:13" s="1" customFormat="1" ht="9.9499999999999993" customHeight="1" thickTop="1" x14ac:dyDescent="0.25">
      <c r="A8" s="60"/>
      <c r="B8"/>
      <c r="C8"/>
      <c r="D8" s="45"/>
      <c r="J8" s="61"/>
    </row>
    <row r="9" spans="1:13" s="1" customFormat="1" x14ac:dyDescent="0.25">
      <c r="A9" s="60"/>
      <c r="B9" s="150" t="s">
        <v>61</v>
      </c>
      <c r="C9" s="151"/>
      <c r="D9" s="151"/>
      <c r="E9" s="151"/>
      <c r="F9" s="151"/>
      <c r="G9" s="151"/>
      <c r="H9" s="151"/>
      <c r="I9" s="152"/>
      <c r="J9" s="61"/>
    </row>
    <row r="10" spans="1:13" s="1" customFormat="1" x14ac:dyDescent="0.25">
      <c r="A10" s="60"/>
      <c r="B10" s="15" t="s">
        <v>62</v>
      </c>
      <c r="C10" s="171" t="s">
        <v>212</v>
      </c>
      <c r="D10" s="171"/>
      <c r="E10" s="171"/>
      <c r="F10" s="171"/>
      <c r="G10" s="171"/>
      <c r="H10" s="171"/>
      <c r="I10" s="66"/>
      <c r="J10" s="61"/>
    </row>
    <row r="11" spans="1:13" s="1" customFormat="1" x14ac:dyDescent="0.25">
      <c r="A11" s="60"/>
      <c r="B11" s="15" t="s">
        <v>63</v>
      </c>
      <c r="C11" s="172" t="s">
        <v>213</v>
      </c>
      <c r="D11" s="172"/>
      <c r="E11" s="172"/>
      <c r="F11" s="172"/>
      <c r="G11" s="172"/>
      <c r="H11" s="172"/>
      <c r="I11" s="66"/>
      <c r="J11" s="61"/>
    </row>
    <row r="12" spans="1:13" s="1" customFormat="1" x14ac:dyDescent="0.25">
      <c r="A12" s="60"/>
      <c r="B12" s="18" t="s">
        <v>64</v>
      </c>
      <c r="C12" s="173" t="s">
        <v>214</v>
      </c>
      <c r="D12" s="173"/>
      <c r="E12" s="173"/>
      <c r="F12" s="173"/>
      <c r="G12" s="173"/>
      <c r="H12" s="173"/>
      <c r="I12" s="67"/>
      <c r="J12" s="61"/>
    </row>
    <row r="13" spans="1:13" ht="9.9499999999999993" customHeight="1" thickBot="1" x14ac:dyDescent="0.3">
      <c r="A13" s="56"/>
      <c r="D13" s="68"/>
      <c r="J13" s="57"/>
      <c r="M13" s="1"/>
    </row>
    <row r="14" spans="1:13" s="69" customFormat="1" ht="27" customHeight="1" thickTop="1" thickBot="1" x14ac:dyDescent="0.3">
      <c r="A14" s="153" t="s">
        <v>153</v>
      </c>
      <c r="B14" s="154"/>
      <c r="C14" s="154"/>
      <c r="D14" s="154"/>
      <c r="E14" s="154"/>
      <c r="F14" s="154"/>
      <c r="G14" s="154"/>
      <c r="H14" s="154"/>
      <c r="I14" s="154"/>
      <c r="J14" s="155"/>
      <c r="M14" s="1"/>
    </row>
    <row r="15" spans="1:13" ht="9.9499999999999993" customHeight="1" thickTop="1" x14ac:dyDescent="0.25">
      <c r="A15" s="56"/>
      <c r="D15" s="68"/>
      <c r="J15" s="57"/>
      <c r="M15" s="1"/>
    </row>
    <row r="16" spans="1:13" ht="15" customHeight="1" x14ac:dyDescent="0.25">
      <c r="A16" s="56"/>
      <c r="B16" s="70" t="s">
        <v>0</v>
      </c>
      <c r="C16" s="176" t="s">
        <v>221</v>
      </c>
      <c r="D16" s="177"/>
      <c r="E16" s="177"/>
      <c r="F16" s="177"/>
      <c r="G16" s="177"/>
      <c r="H16" s="177"/>
      <c r="I16" s="178"/>
      <c r="J16" s="57"/>
      <c r="M16" s="1"/>
    </row>
    <row r="17" spans="1:13" ht="15" customHeight="1" x14ac:dyDescent="0.25">
      <c r="A17" s="56"/>
      <c r="B17" s="185" t="s">
        <v>73</v>
      </c>
      <c r="C17" s="179"/>
      <c r="D17" s="180"/>
      <c r="E17" s="180"/>
      <c r="F17" s="180"/>
      <c r="G17" s="180"/>
      <c r="H17" s="180"/>
      <c r="I17" s="181"/>
      <c r="J17" s="57"/>
      <c r="M17" s="1"/>
    </row>
    <row r="18" spans="1:13" x14ac:dyDescent="0.25">
      <c r="A18" s="56"/>
      <c r="B18" s="185"/>
      <c r="C18" s="179"/>
      <c r="D18" s="180"/>
      <c r="E18" s="180"/>
      <c r="F18" s="180"/>
      <c r="G18" s="180"/>
      <c r="H18" s="180"/>
      <c r="I18" s="181"/>
      <c r="J18" s="57"/>
      <c r="M18" s="1"/>
    </row>
    <row r="19" spans="1:13" x14ac:dyDescent="0.25">
      <c r="A19" s="56"/>
      <c r="B19" s="185"/>
      <c r="C19" s="182"/>
      <c r="D19" s="183"/>
      <c r="E19" s="183"/>
      <c r="F19" s="183"/>
      <c r="G19" s="183"/>
      <c r="H19" s="183"/>
      <c r="I19" s="184"/>
      <c r="J19" s="57"/>
      <c r="M19" s="1"/>
    </row>
    <row r="20" spans="1:13" ht="9.9499999999999993" customHeight="1" x14ac:dyDescent="0.25">
      <c r="A20" s="56"/>
      <c r="B20" s="71"/>
      <c r="C20" s="72"/>
      <c r="D20" s="72"/>
      <c r="E20" s="72"/>
      <c r="F20" s="72"/>
      <c r="G20" s="72"/>
      <c r="H20" s="72"/>
      <c r="I20" s="110"/>
      <c r="J20" s="57"/>
      <c r="M20" s="1"/>
    </row>
    <row r="21" spans="1:13" x14ac:dyDescent="0.25">
      <c r="A21" s="56"/>
      <c r="B21" s="40" t="s">
        <v>65</v>
      </c>
      <c r="C21" s="176" t="s">
        <v>220</v>
      </c>
      <c r="D21" s="177"/>
      <c r="E21" s="177"/>
      <c r="F21" s="177"/>
      <c r="G21" s="177"/>
      <c r="H21" s="177"/>
      <c r="I21" s="178"/>
      <c r="J21" s="57"/>
      <c r="M21" s="1"/>
    </row>
    <row r="22" spans="1:13" ht="15" customHeight="1" x14ac:dyDescent="0.25">
      <c r="A22" s="56"/>
      <c r="B22" s="174" t="s">
        <v>144</v>
      </c>
      <c r="C22" s="179"/>
      <c r="D22" s="180"/>
      <c r="E22" s="180"/>
      <c r="F22" s="180"/>
      <c r="G22" s="180"/>
      <c r="H22" s="180"/>
      <c r="I22" s="181"/>
      <c r="J22" s="57"/>
      <c r="M22" s="1"/>
    </row>
    <row r="23" spans="1:13" x14ac:dyDescent="0.25">
      <c r="A23" s="56"/>
      <c r="B23" s="174"/>
      <c r="C23" s="179"/>
      <c r="D23" s="180"/>
      <c r="E23" s="180"/>
      <c r="F23" s="180"/>
      <c r="G23" s="180"/>
      <c r="H23" s="180"/>
      <c r="I23" s="181"/>
      <c r="J23" s="57"/>
      <c r="M23" s="1"/>
    </row>
    <row r="24" spans="1:13" x14ac:dyDescent="0.25">
      <c r="A24" s="56"/>
      <c r="B24" s="174"/>
      <c r="C24" s="179"/>
      <c r="D24" s="180"/>
      <c r="E24" s="180"/>
      <c r="F24" s="180"/>
      <c r="G24" s="180"/>
      <c r="H24" s="180"/>
      <c r="I24" s="181"/>
      <c r="J24" s="57"/>
      <c r="M24" s="1"/>
    </row>
    <row r="25" spans="1:13" x14ac:dyDescent="0.25">
      <c r="A25" s="56"/>
      <c r="B25" s="174"/>
      <c r="C25" s="179"/>
      <c r="D25" s="180"/>
      <c r="E25" s="180"/>
      <c r="F25" s="180"/>
      <c r="G25" s="180"/>
      <c r="H25" s="180"/>
      <c r="I25" s="181"/>
      <c r="J25" s="57"/>
      <c r="M25" s="1"/>
    </row>
    <row r="26" spans="1:13" x14ac:dyDescent="0.25">
      <c r="A26" s="56"/>
      <c r="B26" s="174"/>
      <c r="C26" s="179"/>
      <c r="D26" s="180"/>
      <c r="E26" s="180"/>
      <c r="F26" s="180"/>
      <c r="G26" s="180"/>
      <c r="H26" s="180"/>
      <c r="I26" s="181"/>
      <c r="J26" s="57"/>
      <c r="M26" s="1"/>
    </row>
    <row r="27" spans="1:13" x14ac:dyDescent="0.25">
      <c r="A27" s="56"/>
      <c r="B27" s="175"/>
      <c r="C27" s="182"/>
      <c r="D27" s="183"/>
      <c r="E27" s="183"/>
      <c r="F27" s="183"/>
      <c r="G27" s="183"/>
      <c r="H27" s="183"/>
      <c r="I27" s="184"/>
      <c r="J27" s="57"/>
      <c r="M27" s="1"/>
    </row>
    <row r="28" spans="1:13" ht="9.9499999999999993" customHeight="1" x14ac:dyDescent="0.25">
      <c r="A28" s="56"/>
      <c r="D28" s="68"/>
      <c r="J28" s="57"/>
      <c r="M28" s="1"/>
    </row>
    <row r="29" spans="1:13" s="1" customFormat="1" x14ac:dyDescent="0.25">
      <c r="A29" s="60"/>
      <c r="B29" s="150" t="s">
        <v>154</v>
      </c>
      <c r="C29" s="151"/>
      <c r="D29" s="151"/>
      <c r="E29" s="151"/>
      <c r="F29" s="151"/>
      <c r="G29" s="151"/>
      <c r="H29" s="151"/>
      <c r="I29" s="152"/>
      <c r="J29" s="61"/>
    </row>
    <row r="30" spans="1:13" ht="15" customHeight="1" thickBot="1" x14ac:dyDescent="0.3">
      <c r="A30" s="56"/>
      <c r="B30" s="73"/>
      <c r="C30" s="156" t="s">
        <v>175</v>
      </c>
      <c r="D30" s="157"/>
      <c r="E30" s="157"/>
      <c r="F30" s="157"/>
      <c r="G30" s="157"/>
      <c r="H30" s="158"/>
      <c r="I30" s="159"/>
      <c r="J30" s="57"/>
      <c r="M30" s="1"/>
    </row>
    <row r="31" spans="1:13" ht="15" customHeight="1" x14ac:dyDescent="0.25">
      <c r="A31" s="56"/>
      <c r="B31" s="73"/>
      <c r="C31" s="156" t="s">
        <v>158</v>
      </c>
      <c r="D31" s="159"/>
      <c r="E31" s="156" t="s">
        <v>159</v>
      </c>
      <c r="F31" s="157"/>
      <c r="G31" s="157"/>
      <c r="H31" s="160" t="s">
        <v>1</v>
      </c>
      <c r="I31" s="162" t="s">
        <v>67</v>
      </c>
      <c r="J31" s="57"/>
      <c r="M31" s="1"/>
    </row>
    <row r="32" spans="1:13" s="1" customFormat="1" ht="30" x14ac:dyDescent="0.25">
      <c r="A32" s="60"/>
      <c r="B32" s="10" t="s">
        <v>156</v>
      </c>
      <c r="C32" s="74" t="s">
        <v>161</v>
      </c>
      <c r="D32" s="4" t="s">
        <v>208</v>
      </c>
      <c r="E32" s="4" t="s">
        <v>209</v>
      </c>
      <c r="F32" s="4" t="s">
        <v>210</v>
      </c>
      <c r="G32" s="5" t="s">
        <v>160</v>
      </c>
      <c r="H32" s="161"/>
      <c r="I32" s="163"/>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222</v>
      </c>
      <c r="C34" s="75"/>
      <c r="D34" s="76"/>
      <c r="E34" s="76"/>
      <c r="F34" s="76"/>
      <c r="G34" s="77"/>
      <c r="H34" s="9">
        <f>SUM(C34:G34)</f>
        <v>0</v>
      </c>
      <c r="I34" s="78"/>
      <c r="J34" s="57"/>
      <c r="M34" s="1"/>
    </row>
    <row r="35" spans="1:13" x14ac:dyDescent="0.25">
      <c r="A35" s="56"/>
      <c r="B35" s="123" t="s">
        <v>193</v>
      </c>
      <c r="C35" s="75"/>
      <c r="D35" s="76"/>
      <c r="E35" s="76"/>
      <c r="F35" s="76"/>
      <c r="G35" s="77"/>
      <c r="H35" s="9">
        <f t="shared" ref="H35:H37" si="0">SUM(C35:G35)</f>
        <v>0</v>
      </c>
      <c r="I35" s="78"/>
      <c r="J35" s="57"/>
      <c r="M35" s="1"/>
    </row>
    <row r="36" spans="1:13" x14ac:dyDescent="0.25">
      <c r="A36" s="56"/>
      <c r="B36" s="123" t="s">
        <v>58</v>
      </c>
      <c r="C36" s="75"/>
      <c r="D36" s="76"/>
      <c r="E36" s="76"/>
      <c r="F36" s="76"/>
      <c r="G36" s="77"/>
      <c r="H36" s="9">
        <f t="shared" si="0"/>
        <v>0</v>
      </c>
      <c r="I36" s="78"/>
      <c r="J36" s="57"/>
      <c r="M36" s="1"/>
    </row>
    <row r="37" spans="1:13" x14ac:dyDescent="0.25">
      <c r="A37" s="56"/>
      <c r="B37" s="122" t="s">
        <v>174</v>
      </c>
      <c r="C37" s="75"/>
      <c r="D37" s="76"/>
      <c r="E37" s="76"/>
      <c r="F37" s="76"/>
      <c r="G37" s="77"/>
      <c r="H37" s="9">
        <f t="shared" si="0"/>
        <v>0</v>
      </c>
      <c r="I37" s="78"/>
      <c r="J37" s="57"/>
      <c r="M37" s="1"/>
    </row>
    <row r="38" spans="1:13" x14ac:dyDescent="0.25">
      <c r="A38" s="56"/>
      <c r="B38" s="6" t="s">
        <v>3</v>
      </c>
      <c r="C38" s="48">
        <f>SUM(C39:C42)</f>
        <v>3450202</v>
      </c>
      <c r="D38" s="48">
        <f>SUM(D39:D42)</f>
        <v>0</v>
      </c>
      <c r="E38" s="48">
        <f>SUM(E39:E42)</f>
        <v>0</v>
      </c>
      <c r="F38" s="48">
        <f>SUM(F39:F42)</f>
        <v>0</v>
      </c>
      <c r="G38" s="49">
        <f>SUM(G39:G42)</f>
        <v>0</v>
      </c>
      <c r="H38" s="50">
        <f>SUM(C38:G38)</f>
        <v>3450202</v>
      </c>
      <c r="I38" s="7"/>
      <c r="J38" s="57"/>
      <c r="M38" s="1"/>
    </row>
    <row r="39" spans="1:13" x14ac:dyDescent="0.25">
      <c r="A39" s="56"/>
      <c r="B39" s="8" t="s">
        <v>222</v>
      </c>
      <c r="C39" s="75">
        <v>3450202</v>
      </c>
      <c r="D39" s="76"/>
      <c r="E39" s="76">
        <f>4015000-C39-D39-564798</f>
        <v>0</v>
      </c>
      <c r="F39" s="76"/>
      <c r="G39" s="77"/>
      <c r="H39" s="9">
        <f>SUM(C39:G39)</f>
        <v>3450202</v>
      </c>
      <c r="I39" s="78" t="s">
        <v>215</v>
      </c>
      <c r="J39" s="57"/>
      <c r="M39" s="1"/>
    </row>
    <row r="40" spans="1:13" x14ac:dyDescent="0.25">
      <c r="A40" s="56"/>
      <c r="B40" s="123" t="s">
        <v>193</v>
      </c>
      <c r="C40" s="75"/>
      <c r="D40" s="76"/>
      <c r="E40" s="76"/>
      <c r="F40" s="76"/>
      <c r="G40" s="77"/>
      <c r="H40" s="9">
        <f>SUM(C40:G40)</f>
        <v>0</v>
      </c>
      <c r="I40" s="78"/>
      <c r="J40" s="57"/>
      <c r="M40" s="1"/>
    </row>
    <row r="41" spans="1:13" x14ac:dyDescent="0.25">
      <c r="A41" s="56"/>
      <c r="B41" s="123" t="s">
        <v>58</v>
      </c>
      <c r="C41" s="75"/>
      <c r="D41" s="76"/>
      <c r="E41" s="76"/>
      <c r="F41" s="76"/>
      <c r="G41" s="77"/>
      <c r="H41" s="9">
        <f t="shared" ref="H41:H42" si="1">SUM(C41:G41)</f>
        <v>0</v>
      </c>
      <c r="I41" s="78"/>
      <c r="J41" s="57"/>
      <c r="M41" s="1"/>
    </row>
    <row r="42" spans="1:13" x14ac:dyDescent="0.25">
      <c r="A42" s="56"/>
      <c r="B42" s="122" t="s">
        <v>174</v>
      </c>
      <c r="C42" s="75"/>
      <c r="D42" s="76"/>
      <c r="E42" s="76"/>
      <c r="F42" s="76"/>
      <c r="G42" s="77"/>
      <c r="H42" s="9">
        <f t="shared" si="1"/>
        <v>0</v>
      </c>
      <c r="I42" s="78"/>
      <c r="J42" s="57"/>
      <c r="M42" s="1"/>
    </row>
    <row r="43" spans="1:13" x14ac:dyDescent="0.25">
      <c r="A43" s="56"/>
      <c r="B43" s="6" t="s">
        <v>4</v>
      </c>
      <c r="C43" s="48">
        <f>SUM(C44:C47)</f>
        <v>40825935</v>
      </c>
      <c r="D43" s="48">
        <f>SUM(D44:D47)</f>
        <v>3326157.75</v>
      </c>
      <c r="E43" s="48">
        <f>SUM(E44:E47)</f>
        <v>4495843.05</v>
      </c>
      <c r="F43" s="48">
        <f>SUM(F44:F47)</f>
        <v>0</v>
      </c>
      <c r="G43" s="49">
        <f>SUM(G44:G47)</f>
        <v>0</v>
      </c>
      <c r="H43" s="50">
        <f>SUM(C43:G43)</f>
        <v>48647935.799999997</v>
      </c>
      <c r="I43" s="7"/>
      <c r="J43" s="57"/>
      <c r="M43" s="1"/>
    </row>
    <row r="44" spans="1:13" x14ac:dyDescent="0.25">
      <c r="A44" s="56"/>
      <c r="B44" s="8" t="s">
        <v>222</v>
      </c>
      <c r="C44" s="75">
        <v>40825935</v>
      </c>
      <c r="D44" s="76">
        <f>3322433.03+3724.72</f>
        <v>3326157.75</v>
      </c>
      <c r="E44" s="76">
        <f>48084000-C44-D44+564798-862.2</f>
        <v>4495843.05</v>
      </c>
      <c r="F44" s="76"/>
      <c r="G44" s="77"/>
      <c r="H44" s="9">
        <f>SUM(C44:G44)</f>
        <v>48647935.799999997</v>
      </c>
      <c r="I44" s="78" t="s">
        <v>216</v>
      </c>
      <c r="J44" s="57"/>
      <c r="M44" s="1"/>
    </row>
    <row r="45" spans="1:13" x14ac:dyDescent="0.25">
      <c r="A45" s="56"/>
      <c r="B45" s="123" t="s">
        <v>193</v>
      </c>
      <c r="C45" s="75"/>
      <c r="D45" s="76"/>
      <c r="E45" s="76"/>
      <c r="F45" s="76"/>
      <c r="G45" s="77"/>
      <c r="H45" s="9">
        <f>SUM(C45:G45)</f>
        <v>0</v>
      </c>
      <c r="I45" s="78"/>
      <c r="J45" s="57"/>
      <c r="M45" s="1"/>
    </row>
    <row r="46" spans="1:13" x14ac:dyDescent="0.25">
      <c r="A46" s="56"/>
      <c r="B46" s="123" t="s">
        <v>58</v>
      </c>
      <c r="C46" s="75"/>
      <c r="D46" s="76"/>
      <c r="E46" s="76"/>
      <c r="F46" s="76"/>
      <c r="G46" s="77"/>
      <c r="H46" s="9">
        <f t="shared" ref="H46:H47" si="2">SUM(C46:G46)</f>
        <v>0</v>
      </c>
      <c r="I46" s="78"/>
      <c r="J46" s="57"/>
      <c r="M46" s="1"/>
    </row>
    <row r="47" spans="1:13" x14ac:dyDescent="0.25">
      <c r="A47" s="56"/>
      <c r="B47" s="122" t="s">
        <v>174</v>
      </c>
      <c r="C47" s="75"/>
      <c r="D47" s="76"/>
      <c r="E47" s="76"/>
      <c r="F47" s="76"/>
      <c r="G47" s="77"/>
      <c r="H47" s="9">
        <f t="shared" si="2"/>
        <v>0</v>
      </c>
      <c r="I47" s="78"/>
      <c r="J47" s="57"/>
      <c r="M47" s="1"/>
    </row>
    <row r="48" spans="1:13" s="1" customFormat="1" ht="15.75" thickBot="1" x14ac:dyDescent="0.3">
      <c r="A48" s="60"/>
      <c r="B48" s="10" t="s">
        <v>157</v>
      </c>
      <c r="C48" s="51">
        <f>C33+C38+C43</f>
        <v>44276137</v>
      </c>
      <c r="D48" s="51">
        <f>D33+D38+D43</f>
        <v>3326157.75</v>
      </c>
      <c r="E48" s="51">
        <f>E33+E38+E43</f>
        <v>4495843.05</v>
      </c>
      <c r="F48" s="51">
        <f>F33+F38+F43</f>
        <v>0</v>
      </c>
      <c r="G48" s="52">
        <f>G33+G38+G43</f>
        <v>0</v>
      </c>
      <c r="H48" s="53">
        <f>SUM(C48:G48)</f>
        <v>52098137.799999997</v>
      </c>
      <c r="I48" s="7"/>
      <c r="J48" s="61"/>
    </row>
    <row r="49" spans="1:13" s="1" customFormat="1" ht="9.9499999999999993" customHeight="1" x14ac:dyDescent="0.25">
      <c r="A49" s="60"/>
      <c r="C49" s="79"/>
      <c r="D49" s="79"/>
      <c r="J49" s="61"/>
    </row>
    <row r="50" spans="1:13" s="1" customFormat="1" x14ac:dyDescent="0.25">
      <c r="A50" s="60"/>
      <c r="B50" s="147" t="s">
        <v>155</v>
      </c>
      <c r="C50" s="148"/>
      <c r="D50" s="148"/>
      <c r="E50" s="148"/>
      <c r="F50" s="148"/>
      <c r="G50" s="148"/>
      <c r="H50" s="148"/>
      <c r="I50" s="149"/>
      <c r="J50" s="61"/>
    </row>
    <row r="51" spans="1:13" x14ac:dyDescent="0.25">
      <c r="A51" s="56"/>
      <c r="B51" s="80" t="s">
        <v>69</v>
      </c>
      <c r="C51" s="168" t="s">
        <v>111</v>
      </c>
      <c r="D51" s="168"/>
      <c r="E51" s="167" t="s">
        <v>70</v>
      </c>
      <c r="F51" s="167"/>
      <c r="G51" s="141" t="s">
        <v>141</v>
      </c>
      <c r="H51" s="141"/>
      <c r="I51" s="16"/>
      <c r="J51" s="57"/>
      <c r="M51" s="1"/>
    </row>
    <row r="52" spans="1:13" x14ac:dyDescent="0.25">
      <c r="A52" s="56"/>
      <c r="B52" s="15" t="s">
        <v>223</v>
      </c>
      <c r="C52" s="169">
        <v>0</v>
      </c>
      <c r="D52" s="170"/>
      <c r="E52" t="s">
        <v>71</v>
      </c>
      <c r="G52" s="142" t="s">
        <v>138</v>
      </c>
      <c r="H52" s="142"/>
      <c r="I52" s="16"/>
      <c r="J52" s="57"/>
      <c r="M52" s="1"/>
    </row>
    <row r="53" spans="1:13" x14ac:dyDescent="0.25">
      <c r="A53" s="56"/>
      <c r="B53" s="18" t="s">
        <v>148</v>
      </c>
      <c r="C53" s="142" t="s">
        <v>56</v>
      </c>
      <c r="D53" s="142"/>
      <c r="E53" s="19" t="s">
        <v>72</v>
      </c>
      <c r="F53" s="19"/>
      <c r="G53" s="142" t="s">
        <v>138</v>
      </c>
      <c r="H53" s="142"/>
      <c r="I53" s="20"/>
      <c r="J53" s="57"/>
      <c r="M53" s="1"/>
    </row>
    <row r="54" spans="1:13" ht="9.9499999999999993" customHeight="1" x14ac:dyDescent="0.25">
      <c r="A54" s="56"/>
      <c r="J54" s="57"/>
      <c r="M54" s="1"/>
    </row>
    <row r="55" spans="1:13" x14ac:dyDescent="0.25">
      <c r="A55" s="56"/>
      <c r="B55" s="147" t="s">
        <v>68</v>
      </c>
      <c r="C55" s="148"/>
      <c r="D55" s="148"/>
      <c r="E55" s="148"/>
      <c r="F55" s="148"/>
      <c r="G55" s="148"/>
      <c r="H55" s="148"/>
      <c r="I55" s="149"/>
      <c r="J55" s="57"/>
      <c r="M55" s="1"/>
    </row>
    <row r="56" spans="1:13" ht="75" customHeight="1" x14ac:dyDescent="0.25">
      <c r="A56" s="56"/>
      <c r="B56" s="143" t="s">
        <v>176</v>
      </c>
      <c r="C56" s="143"/>
      <c r="D56" s="143"/>
      <c r="E56" s="74" t="s">
        <v>191</v>
      </c>
      <c r="F56" s="74" t="s">
        <v>192</v>
      </c>
      <c r="G56" s="74" t="str">
        <f>IF(FCOR=TRUE, "Actuals at Final Completion", "Actuals to Date")</f>
        <v>Actuals to Date</v>
      </c>
      <c r="H56" s="111" t="s">
        <v>195</v>
      </c>
      <c r="I56" s="11" t="s">
        <v>67</v>
      </c>
      <c r="J56" s="57"/>
      <c r="M56" s="1"/>
    </row>
    <row r="57" spans="1:13" x14ac:dyDescent="0.25">
      <c r="A57" s="56"/>
      <c r="B57" s="12" t="s">
        <v>41</v>
      </c>
      <c r="C57" s="13"/>
      <c r="D57" s="14"/>
      <c r="E57" s="81">
        <v>70000</v>
      </c>
      <c r="F57" s="81">
        <v>70000</v>
      </c>
      <c r="G57" s="82"/>
      <c r="H57" s="112">
        <f>IF($H$56=Lists!$D$8, IFERROR(F57-E57, ""), IF($H$56=Lists!$D$9, IFERROR(G57-E57, ""), IFERROR(G57-F57, "")))</f>
        <v>-70000</v>
      </c>
      <c r="I57" s="83"/>
      <c r="J57" s="57"/>
      <c r="M57" s="1"/>
    </row>
    <row r="58" spans="1:13" x14ac:dyDescent="0.25">
      <c r="A58" s="56"/>
      <c r="B58" s="15" t="s">
        <v>42</v>
      </c>
      <c r="D58" s="16"/>
      <c r="E58" s="81">
        <v>47600</v>
      </c>
      <c r="F58" s="81">
        <v>45500</v>
      </c>
      <c r="G58" s="82"/>
      <c r="H58" s="112">
        <f>IF($H$56=Lists!$D$8, IFERROR(F58-E58, ""), IF($H$56=Lists!$D$9, IFERROR(G58-E58, ""), IFERROR(G58-F58, "")))</f>
        <v>-45500</v>
      </c>
      <c r="I58" s="83"/>
      <c r="J58" s="57"/>
      <c r="M58" s="1"/>
    </row>
    <row r="59" spans="1:13" x14ac:dyDescent="0.25">
      <c r="A59" s="56"/>
      <c r="B59" s="15" t="s">
        <v>43</v>
      </c>
      <c r="D59" s="16"/>
      <c r="E59" s="17">
        <f>IFERROR(E58/E57, "")</f>
        <v>0.68</v>
      </c>
      <c r="F59" s="17">
        <f t="shared" ref="F59:G59" si="3">IFERROR(F58/F57, "")</f>
        <v>0.65</v>
      </c>
      <c r="G59" s="17" t="str">
        <f t="shared" si="3"/>
        <v/>
      </c>
      <c r="H59" s="113" t="str">
        <f t="shared" ref="H59" si="4">IFERROR(G59-F59, "")</f>
        <v/>
      </c>
      <c r="I59" s="84"/>
      <c r="J59" s="57"/>
      <c r="M59" s="1"/>
    </row>
    <row r="60" spans="1:13" x14ac:dyDescent="0.25">
      <c r="A60" s="56"/>
      <c r="B60" s="15" t="s">
        <v>10</v>
      </c>
      <c r="D60" s="16"/>
      <c r="E60" s="81"/>
      <c r="F60" s="81"/>
      <c r="G60" s="82"/>
      <c r="H60" s="114">
        <f>IF($H$56=Lists!$D$8, IFERROR(F60-E60, ""), IF($H$56=Lists!$D$9, IFERROR(G60-E60, ""), IFERROR(G60-F60, "")))</f>
        <v>0</v>
      </c>
      <c r="I60" s="83"/>
      <c r="J60" s="57"/>
      <c r="M60" s="1"/>
    </row>
    <row r="61" spans="1:13" x14ac:dyDescent="0.25">
      <c r="A61" s="56"/>
      <c r="B61" s="18" t="s">
        <v>39</v>
      </c>
      <c r="C61" s="19"/>
      <c r="D61" s="20"/>
      <c r="E61" s="82"/>
      <c r="F61" s="82"/>
      <c r="G61" s="82"/>
      <c r="H61" s="114">
        <f>IF($H$56=Lists!$D$8, IFERROR(F61-E61, ""), IF($H$56=Lists!$D$9, IFERROR(G61-E61, ""), IFERROR(G61-F61, "")))</f>
        <v>0</v>
      </c>
      <c r="I61" s="85"/>
      <c r="J61" s="57"/>
      <c r="M61" s="1"/>
    </row>
    <row r="62" spans="1:13" x14ac:dyDescent="0.25">
      <c r="A62" s="56"/>
      <c r="B62" s="15" t="s">
        <v>19</v>
      </c>
      <c r="E62" s="21">
        <f>IFERROR(E91/E57, "")</f>
        <v>443.6592714285714</v>
      </c>
      <c r="F62" s="21">
        <f>IFERROR(F91/F57, "")</f>
        <v>482.52661428571429</v>
      </c>
      <c r="G62" s="21" t="str">
        <f>IFERROR(G91/G57, "")</f>
        <v/>
      </c>
      <c r="H62" s="115" t="str">
        <f>IF($H$56=Lists!$D$8, IFERROR(F62-E62, ""), IF($H$56=Lists!$D$9, IFERROR(G62-E62, ""), IFERROR(G62-F62, "")))</f>
        <v/>
      </c>
      <c r="I62" s="86"/>
      <c r="J62" s="57"/>
      <c r="K62" s="87"/>
    </row>
    <row r="63" spans="1:13" x14ac:dyDescent="0.25">
      <c r="A63" s="56"/>
      <c r="B63" s="18" t="s">
        <v>162</v>
      </c>
      <c r="C63" s="19"/>
      <c r="D63" s="20"/>
      <c r="E63" s="22">
        <f>IFERROR(E97/E57, "")</f>
        <v>511.1203142857143</v>
      </c>
      <c r="F63" s="22">
        <f>IFERROR(F97/F57, "")</f>
        <v>558.27237142857143</v>
      </c>
      <c r="G63" s="22" t="str">
        <f>IFERROR(G97/G57, "")</f>
        <v/>
      </c>
      <c r="H63" s="115" t="str">
        <f>IF($H$56=Lists!$D$8, IFERROR(F63-E63, ""), IF($H$56=Lists!$D$9, IFERROR(G63-E63, ""), IFERROR(G63-F63, "")))</f>
        <v/>
      </c>
      <c r="I63" s="88"/>
      <c r="J63" s="57"/>
      <c r="K63" s="87"/>
    </row>
    <row r="64" spans="1:13" x14ac:dyDescent="0.25">
      <c r="A64" s="56"/>
      <c r="B64" s="144" t="s">
        <v>5</v>
      </c>
      <c r="C64" s="145"/>
      <c r="D64" s="145"/>
      <c r="E64" s="145"/>
      <c r="F64" s="145"/>
      <c r="G64" s="145"/>
      <c r="H64" s="145"/>
      <c r="I64" s="146"/>
      <c r="J64" s="57"/>
    </row>
    <row r="65" spans="1:10" x14ac:dyDescent="0.25">
      <c r="A65" s="56"/>
      <c r="B65" s="12" t="s">
        <v>6</v>
      </c>
      <c r="C65" s="13"/>
      <c r="D65" s="14"/>
      <c r="E65" s="128">
        <v>43435</v>
      </c>
      <c r="F65" s="128">
        <v>43525</v>
      </c>
      <c r="G65" s="129">
        <v>43521</v>
      </c>
      <c r="H65" s="112" t="str">
        <f>IF(SUM(E65:G65)=0, "", IF($H$56=Lists!$D$8, IFERROR(MROUND(CONVERT(F65-E65,"day","yr")*12, 0.5)&amp;" mo.", ""), IF($H$56=Lists!$D$9, IFERROR(MROUND(CONVERT(G65-E65,"day","yr")*12, 0.5)&amp;" mo.", ""), IFERROR(MROUND(CONVERT(G65-F65,"day","yr")*12, 0.5)&amp;" mo.", ""))))</f>
        <v/>
      </c>
      <c r="I65" s="83" t="s">
        <v>217</v>
      </c>
      <c r="J65" s="57"/>
    </row>
    <row r="66" spans="1:10" x14ac:dyDescent="0.25">
      <c r="A66" s="56"/>
      <c r="B66" s="15" t="s">
        <v>7</v>
      </c>
      <c r="D66" s="16"/>
      <c r="E66" s="128">
        <v>43466</v>
      </c>
      <c r="F66" s="128">
        <v>43556</v>
      </c>
      <c r="G66" s="129">
        <v>43522</v>
      </c>
      <c r="H66" s="112" t="str">
        <f>IF(SUM(E66:G66)=0, "", IF($H$56=Lists!$D$8, IFERROR(MROUND(CONVERT(F66-E66,"day","yr")*12, 0.5)&amp;" mo.", ""), IF($H$56=Lists!$D$9, IFERROR(MROUND(CONVERT(G66-E66,"day","yr")*12, 0.5)&amp;" mo.", ""), IFERROR(MROUND(CONVERT(G66-F66,"day","yr")*12, 0.5)&amp;" mo.", ""))))</f>
        <v/>
      </c>
      <c r="I66" s="83"/>
      <c r="J66" s="57"/>
    </row>
    <row r="67" spans="1:10" x14ac:dyDescent="0.25">
      <c r="A67" s="56"/>
      <c r="B67" s="15" t="s">
        <v>163</v>
      </c>
      <c r="D67" s="16"/>
      <c r="E67" s="128"/>
      <c r="F67" s="128"/>
      <c r="G67" s="129"/>
      <c r="H67" s="112" t="str">
        <f>IF(SUM(E67:G67)=0, "", IF($H$56=Lists!$D$8, IFERROR(MROUND(CONVERT(F67-E67,"day","yr")*12, 0.5)&amp;" mo.", ""), IF($H$56=Lists!$D$9, IFERROR(MROUND(CONVERT(G67-E67,"day","yr")*12, 0.5)&amp;" mo.", ""), IFERROR(MROUND(CONVERT(G67-F67,"day","yr")*12, 0.5)&amp;" mo.", ""))))</f>
        <v/>
      </c>
      <c r="I67" s="83"/>
      <c r="J67" s="57"/>
    </row>
    <row r="68" spans="1:10" x14ac:dyDescent="0.25">
      <c r="A68" s="56"/>
      <c r="B68" s="15" t="s">
        <v>66</v>
      </c>
      <c r="D68" s="16"/>
      <c r="E68" s="128">
        <v>44378</v>
      </c>
      <c r="F68" s="128">
        <v>44378</v>
      </c>
      <c r="G68" s="129">
        <v>44392</v>
      </c>
      <c r="H68" s="112" t="str">
        <f>IF(SUM(E68:G68)=0, "", IF($H$56=Lists!$D$8, IFERROR(MROUND(CONVERT(F68-E68,"day","yr")*12, 0.5)&amp;" mo.", ""), IF($H$56=Lists!$D$9, IFERROR(MROUND(CONVERT(G68-E68,"day","yr")*12, 0.5)&amp;" mo.", ""), IFERROR(MROUND(CONVERT(G68-F68,"day","yr")*12, 0.5)&amp;" mo.", ""))))</f>
        <v>0.5 mo.</v>
      </c>
      <c r="I68" s="83"/>
      <c r="J68" s="57"/>
    </row>
    <row r="69" spans="1:10" x14ac:dyDescent="0.25">
      <c r="A69" s="56"/>
      <c r="B69" s="15" t="s">
        <v>8</v>
      </c>
      <c r="D69" s="16"/>
      <c r="E69" s="128">
        <v>45017</v>
      </c>
      <c r="F69" s="128">
        <v>44927</v>
      </c>
      <c r="G69" s="129"/>
      <c r="H69" s="112" t="str">
        <f>IF(SUM(E69:G69)=0, "", IF($H$56=Lists!$D$8, IFERROR(MROUND(CONVERT(F69-E69,"day","yr")*12, 0.5)&amp;" mo.", ""), IF($H$56=Lists!$D$9, IFERROR(MROUND(CONVERT(G69-E69,"day","yr")*12, 0.5)&amp;" mo.", ""), IFERROR(MROUND(CONVERT(G69-F69,"day","yr")*12, 0.5)&amp;" mo.", ""))))</f>
        <v/>
      </c>
      <c r="I69" s="83"/>
      <c r="J69" s="57"/>
    </row>
    <row r="70" spans="1:10" x14ac:dyDescent="0.25">
      <c r="A70" s="56"/>
      <c r="B70" s="18" t="s">
        <v>9</v>
      </c>
      <c r="C70" s="19"/>
      <c r="D70" s="20"/>
      <c r="E70" s="128"/>
      <c r="F70" s="128"/>
      <c r="G70" s="129"/>
      <c r="H70" s="112" t="str">
        <f>IF(SUM(E70:G70)=0, "", IF($H$56=Lists!$D$8, IFERROR(MROUND(CONVERT(F70-E70,"day","yr")*12, 0.5)&amp;" mo.", ""), IF($H$56=Lists!$D$9, IFERROR(MROUND(CONVERT(G70-E70,"day","yr")*12, 0.5)&amp;" mo.", ""), IFERROR(MROUND(CONVERT(G70-F70,"day","yr")*12, 0.5)&amp;" mo.", ""))))</f>
        <v/>
      </c>
      <c r="I70" s="83"/>
      <c r="J70" s="57"/>
    </row>
    <row r="71" spans="1:10" ht="9.9499999999999993" customHeight="1" thickBot="1" x14ac:dyDescent="0.3">
      <c r="A71" s="89"/>
      <c r="B71" s="23"/>
      <c r="C71" s="23"/>
      <c r="D71" s="23"/>
      <c r="E71" s="24"/>
      <c r="F71" s="24"/>
      <c r="G71" s="24"/>
      <c r="H71" s="25"/>
      <c r="I71" s="90"/>
      <c r="J71" s="91"/>
    </row>
    <row r="72" spans="1:10" s="69" customFormat="1" ht="27" customHeight="1" thickTop="1" thickBot="1" x14ac:dyDescent="0.3">
      <c r="A72" s="153" t="s">
        <v>152</v>
      </c>
      <c r="B72" s="154"/>
      <c r="C72" s="154"/>
      <c r="D72" s="154"/>
      <c r="E72" s="154"/>
      <c r="F72" s="154"/>
      <c r="G72" s="154"/>
      <c r="H72" s="154"/>
      <c r="I72" s="154"/>
      <c r="J72" s="155"/>
    </row>
    <row r="73" spans="1:10" ht="9.9499999999999993" customHeight="1" thickTop="1" x14ac:dyDescent="0.25">
      <c r="A73" s="56"/>
      <c r="B73" s="33"/>
      <c r="C73" s="33"/>
      <c r="D73" s="33"/>
      <c r="E73" s="26"/>
      <c r="F73" s="26"/>
      <c r="G73" s="26"/>
      <c r="H73" s="27"/>
      <c r="I73" s="92"/>
      <c r="J73" s="57"/>
    </row>
    <row r="74" spans="1:10" ht="75" customHeight="1" x14ac:dyDescent="0.25">
      <c r="A74" s="56"/>
      <c r="B74" s="143" t="s">
        <v>176</v>
      </c>
      <c r="C74" s="143"/>
      <c r="D74" s="143"/>
      <c r="E74" s="74" t="s">
        <v>196</v>
      </c>
      <c r="F74" s="74" t="s">
        <v>197</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47" t="s">
        <v>11</v>
      </c>
      <c r="C75" s="148"/>
      <c r="D75" s="148"/>
      <c r="E75" s="148"/>
      <c r="F75" s="148"/>
      <c r="G75" s="148"/>
      <c r="H75" s="148"/>
      <c r="I75" s="149"/>
      <c r="J75" s="57"/>
    </row>
    <row r="76" spans="1:10" x14ac:dyDescent="0.25">
      <c r="A76" s="56"/>
      <c r="B76" s="164" t="s">
        <v>50</v>
      </c>
      <c r="C76" s="165"/>
      <c r="D76" s="166"/>
      <c r="E76" s="93">
        <v>4000000</v>
      </c>
      <c r="F76" s="93">
        <v>4000000</v>
      </c>
      <c r="G76" s="93"/>
      <c r="H76" s="116">
        <f>IF($H$56=Lists!$D$8, IFERROR(F76-E76, ""), IF($H$56=Lists!$D$9, IFERROR(G76-E76, ""), IFERROR(G76-F76, "")))</f>
        <v>-4000000</v>
      </c>
      <c r="I76" s="83"/>
      <c r="J76" s="57"/>
    </row>
    <row r="77" spans="1:10" ht="9.9499999999999993" customHeight="1" x14ac:dyDescent="0.25">
      <c r="A77" s="56"/>
      <c r="B77" s="28"/>
      <c r="C77" s="28"/>
      <c r="D77" s="28"/>
      <c r="E77" s="29"/>
      <c r="F77" s="29"/>
      <c r="G77" s="29"/>
      <c r="H77" s="30"/>
      <c r="I77" s="94"/>
      <c r="J77" s="57"/>
    </row>
    <row r="78" spans="1:10" x14ac:dyDescent="0.25">
      <c r="A78" s="56"/>
      <c r="B78" s="147" t="s">
        <v>12</v>
      </c>
      <c r="C78" s="148"/>
      <c r="D78" s="148"/>
      <c r="E78" s="148"/>
      <c r="F78" s="148"/>
      <c r="G78" s="148"/>
      <c r="H78" s="148"/>
      <c r="I78" s="149"/>
      <c r="J78" s="57"/>
    </row>
    <row r="79" spans="1:10" x14ac:dyDescent="0.25">
      <c r="A79" s="56"/>
      <c r="B79" s="12" t="s">
        <v>44</v>
      </c>
      <c r="C79" s="13"/>
      <c r="D79" s="14"/>
      <c r="E79" s="95">
        <v>366162</v>
      </c>
      <c r="F79" s="95">
        <v>369110</v>
      </c>
      <c r="G79" s="96">
        <v>257364</v>
      </c>
      <c r="H79" s="31">
        <f>IF($H$56=Lists!$D$8, IFERROR(F79-E79, ""), IF($H$56=Lists!$D$9, IFERROR(G79-E79, ""), IFERROR(G79-F79, "")))</f>
        <v>-111746</v>
      </c>
      <c r="I79" s="83"/>
      <c r="J79" s="57"/>
    </row>
    <row r="80" spans="1:10" x14ac:dyDescent="0.25">
      <c r="A80" s="56"/>
      <c r="B80" s="15" t="s">
        <v>164</v>
      </c>
      <c r="D80" s="16"/>
      <c r="E80" s="95">
        <v>1460335</v>
      </c>
      <c r="F80" s="95">
        <v>1558511</v>
      </c>
      <c r="G80" s="96">
        <f>2167021-344837</f>
        <v>1822184</v>
      </c>
      <c r="H80" s="31">
        <f>IF($H$56=Lists!$D$8, IFERROR(F80-E80, ""), IF($H$56=Lists!$D$9, IFERROR(G80-E80, ""), IFERROR(G80-F80, "")))</f>
        <v>263673</v>
      </c>
      <c r="I80" s="83"/>
      <c r="J80" s="57"/>
    </row>
    <row r="81" spans="1:10" x14ac:dyDescent="0.25">
      <c r="A81" s="56"/>
      <c r="B81" s="15" t="s">
        <v>166</v>
      </c>
      <c r="D81" s="16"/>
      <c r="E81" s="95">
        <v>1488816</v>
      </c>
      <c r="F81" s="95">
        <v>1880497</v>
      </c>
      <c r="G81" s="96">
        <v>1191801.8700000001</v>
      </c>
      <c r="H81" s="31">
        <f>IF($H$56=Lists!$D$8, IFERROR(F81-E81, ""), IF($H$56=Lists!$D$9, IFERROR(G81-E81, ""), IFERROR(G81-F81, "")))</f>
        <v>-688695.12999999989</v>
      </c>
      <c r="I81" s="83"/>
      <c r="J81" s="57"/>
    </row>
    <row r="82" spans="1:10" x14ac:dyDescent="0.25">
      <c r="A82" s="56"/>
      <c r="B82" s="15" t="s">
        <v>165</v>
      </c>
      <c r="D82" s="16"/>
      <c r="E82" s="95">
        <v>687948</v>
      </c>
      <c r="F82" s="95">
        <f>700200*1.0441</f>
        <v>731078.82000000007</v>
      </c>
      <c r="G82" s="95">
        <f>634283+2410</f>
        <v>636693</v>
      </c>
      <c r="H82" s="31">
        <f>IF($H$56=Lists!$D$8, IFERROR(F82-E82, ""), IF($H$56=Lists!$D$9, IFERROR(G82-E82, ""), IFERROR(G82-F82, "")))</f>
        <v>-94385.820000000065</v>
      </c>
      <c r="I82" s="83"/>
      <c r="J82" s="57"/>
    </row>
    <row r="83" spans="1:10" x14ac:dyDescent="0.25">
      <c r="A83" s="56"/>
      <c r="B83" s="15" t="s">
        <v>167</v>
      </c>
      <c r="D83" s="16"/>
      <c r="E83" s="95">
        <v>222241</v>
      </c>
      <c r="F83" s="95">
        <f>958969-731079</f>
        <v>227890</v>
      </c>
      <c r="G83" s="95">
        <v>0</v>
      </c>
      <c r="H83" s="32">
        <f>IF($H$56=Lists!$D$8, IFERROR(F83-E83, ""), IF($H$56=Lists!$D$9, IFERROR(G83-E83, ""), IFERROR(G83-F83, "")))</f>
        <v>-227890</v>
      </c>
      <c r="I83" s="83"/>
      <c r="J83" s="57"/>
    </row>
    <row r="84" spans="1:10" x14ac:dyDescent="0.25">
      <c r="A84" s="56"/>
      <c r="B84" s="15" t="s">
        <v>13</v>
      </c>
      <c r="D84" s="16"/>
      <c r="E84" s="95">
        <v>439240</v>
      </c>
      <c r="F84" s="95">
        <v>471953</v>
      </c>
      <c r="G84" s="96"/>
      <c r="H84" s="31">
        <f>IF($H$56=Lists!$D$8, IFERROR(F84-E84, ""), IF($H$56=Lists!$D$9, IFERROR(G84-E84, ""), IFERROR(G84-F84, "")))</f>
        <v>-471953</v>
      </c>
      <c r="I84" s="97"/>
      <c r="J84" s="57"/>
    </row>
    <row r="85" spans="1:10" x14ac:dyDescent="0.25">
      <c r="A85" s="56"/>
      <c r="B85" s="205" t="s">
        <v>14</v>
      </c>
      <c r="C85" s="206"/>
      <c r="D85" s="207"/>
      <c r="E85" s="34">
        <f>SUM(E79:E84)</f>
        <v>4664742</v>
      </c>
      <c r="F85" s="34">
        <f>SUM(F79:F84)</f>
        <v>5239039.82</v>
      </c>
      <c r="G85" s="34">
        <f>SUM(G79:G84)</f>
        <v>3908042.87</v>
      </c>
      <c r="H85" s="35">
        <f>IF($H$56=Lists!$D$8, IFERROR(F85-E85, ""), IF($H$56=Lists!$D$9, IFERROR(G85-E85, ""), IFERROR(G85-F85, "")))</f>
        <v>-1330996.9500000002</v>
      </c>
      <c r="I85" s="98"/>
      <c r="J85" s="57"/>
    </row>
    <row r="86" spans="1:10" ht="9.9499999999999993" customHeight="1" x14ac:dyDescent="0.25">
      <c r="A86" s="56"/>
      <c r="J86" s="57"/>
    </row>
    <row r="87" spans="1:10" x14ac:dyDescent="0.25">
      <c r="A87" s="56"/>
      <c r="B87" s="147" t="s">
        <v>15</v>
      </c>
      <c r="C87" s="148"/>
      <c r="D87" s="148"/>
      <c r="E87" s="148"/>
      <c r="F87" s="148"/>
      <c r="G87" s="148"/>
      <c r="H87" s="148"/>
      <c r="I87" s="149"/>
      <c r="J87" s="57"/>
    </row>
    <row r="88" spans="1:10" ht="14.45" customHeight="1" x14ac:dyDescent="0.25">
      <c r="A88" s="56"/>
      <c r="B88" s="12" t="s">
        <v>45</v>
      </c>
      <c r="C88" s="13"/>
      <c r="D88" s="14"/>
      <c r="E88" s="95">
        <v>4726612</v>
      </c>
      <c r="F88" s="95">
        <v>5591260</v>
      </c>
      <c r="G88" s="96">
        <f>178981.8+125907.67+41315.64+38605.53+106054.75</f>
        <v>490865.39</v>
      </c>
      <c r="H88" s="36">
        <f>IF($H$56=Lists!$D$8, IFERROR(F88-E88, ""), IF($H$56=Lists!$D$9, IFERROR(G88-E88, ""), IFERROR(G88-F88, "")))</f>
        <v>-5100394.6100000003</v>
      </c>
      <c r="I88" s="83"/>
      <c r="J88" s="57"/>
    </row>
    <row r="89" spans="1:10" x14ac:dyDescent="0.25">
      <c r="A89" s="56"/>
      <c r="B89" s="15" t="s">
        <v>46</v>
      </c>
      <c r="D89" s="16"/>
      <c r="E89" s="95"/>
      <c r="F89" s="95"/>
      <c r="G89" s="96">
        <v>1385692</v>
      </c>
      <c r="H89" s="36">
        <f>IF($H$56=Lists!$D$8, IFERROR(F89-E89, ""), IF($H$56=Lists!$D$9, IFERROR(G89-E89, ""), IFERROR(G89-F89, "")))</f>
        <v>1385692</v>
      </c>
      <c r="I89" s="97"/>
      <c r="J89" s="57"/>
    </row>
    <row r="90" spans="1:10" x14ac:dyDescent="0.25">
      <c r="A90" s="56"/>
      <c r="B90" s="15" t="s">
        <v>47</v>
      </c>
      <c r="D90" s="16"/>
      <c r="E90" s="95">
        <v>26329537</v>
      </c>
      <c r="F90" s="95">
        <v>28185603</v>
      </c>
      <c r="G90" s="95">
        <f>1978656.48+34870313+228092.94</f>
        <v>37077062.419999994</v>
      </c>
      <c r="H90" s="37">
        <f>IF($H$56=Lists!$D$8, IFERROR(F90-E90, ""), IF($H$56=Lists!$D$9, IFERROR(G90-E90, ""), IFERROR(G90-F90, "")))</f>
        <v>8891459.4199999943</v>
      </c>
      <c r="I90" s="97"/>
      <c r="J90" s="57"/>
    </row>
    <row r="91" spans="1:10" x14ac:dyDescent="0.25">
      <c r="A91" s="56"/>
      <c r="B91" s="202" t="s">
        <v>51</v>
      </c>
      <c r="C91" s="203"/>
      <c r="D91" s="204"/>
      <c r="E91" s="38">
        <f>SUM(E88:E90)</f>
        <v>31056149</v>
      </c>
      <c r="F91" s="38">
        <f t="shared" ref="F91:G91" si="5">SUM(F88:F90)</f>
        <v>33776863</v>
      </c>
      <c r="G91" s="38">
        <f t="shared" si="5"/>
        <v>38953619.809999995</v>
      </c>
      <c r="H91" s="36">
        <f>IF($H$56=Lists!$D$8, IFERROR(F91-E91, ""), IF($H$56=Lists!$D$9, IFERROR(G91-E91, ""), IFERROR(G91-F91, "")))</f>
        <v>5176756.8099999949</v>
      </c>
      <c r="I91" s="98"/>
      <c r="J91" s="57"/>
    </row>
    <row r="92" spans="1:10" x14ac:dyDescent="0.25">
      <c r="A92" s="56"/>
      <c r="B92" s="15" t="s">
        <v>48</v>
      </c>
      <c r="D92" s="16"/>
      <c r="E92" s="95">
        <v>1558638</v>
      </c>
      <c r="F92" s="95">
        <f>120440+1693831</f>
        <v>1814271</v>
      </c>
      <c r="G92" s="96"/>
      <c r="H92" s="36">
        <f>IF($H$56=Lists!$D$8, IFERROR(F92-E92, ""), IF($H$56=Lists!$D$9, IFERROR(G92-E92, ""), IFERROR(G92-F92, "")))</f>
        <v>-1814271</v>
      </c>
      <c r="I92" s="97"/>
      <c r="J92" s="57"/>
    </row>
    <row r="93" spans="1:10" x14ac:dyDescent="0.25">
      <c r="A93" s="56"/>
      <c r="B93" s="15" t="s">
        <v>49</v>
      </c>
      <c r="D93" s="16"/>
      <c r="E93" s="95"/>
      <c r="F93" s="95"/>
      <c r="G93" s="95"/>
      <c r="H93" s="36">
        <f>IF($H$56=Lists!$D$8, IFERROR(F93-E93, ""), IF($H$56=Lists!$D$9, IFERROR(G93-E93, ""), IFERROR(G93-F93, "")))</f>
        <v>0</v>
      </c>
      <c r="I93" s="97"/>
      <c r="J93" s="57"/>
    </row>
    <row r="94" spans="1:10" x14ac:dyDescent="0.25">
      <c r="A94" s="56"/>
      <c r="B94" s="15" t="s">
        <v>40</v>
      </c>
      <c r="D94" s="16"/>
      <c r="E94" s="95">
        <v>3163635</v>
      </c>
      <c r="F94" s="95">
        <v>3487932</v>
      </c>
      <c r="G94" s="95">
        <f>38953620*0.099</f>
        <v>3856408.3800000004</v>
      </c>
      <c r="H94" s="36">
        <f>IF($H$56=Lists!$D$8, IFERROR(F94-E94, ""), IF($H$56=Lists!$D$9, IFERROR(G94-E94, ""), IFERROR(G94-F94, "")))</f>
        <v>368476.38000000035</v>
      </c>
      <c r="I94" s="97"/>
      <c r="J94" s="57"/>
    </row>
    <row r="95" spans="1:10" x14ac:dyDescent="0.25">
      <c r="A95" s="56"/>
      <c r="B95" s="15" t="str">
        <f>IF(C53=Lists!J3, "GCCM Costs", IF(C53=Lists!J4, "Design-Build Costs", ""))</f>
        <v>Design-Build Costs</v>
      </c>
      <c r="D95" s="16"/>
      <c r="E95" s="95"/>
      <c r="F95" s="95"/>
      <c r="G95" s="95"/>
      <c r="H95" s="36">
        <f>IF($H$56=Lists!$D$8, IFERROR(F95-E95, ""), IF($H$56=Lists!$D$9, IFERROR(G95-E95, ""), IFERROR(G95-F95, "")))</f>
        <v>0</v>
      </c>
      <c r="I95" s="97"/>
      <c r="J95" s="57"/>
    </row>
    <row r="96" spans="1:10" x14ac:dyDescent="0.25">
      <c r="A96" s="56"/>
      <c r="B96" s="15" t="str">
        <f>IF(C53=Lists!J3, "GCCM Risk Contingency", "")</f>
        <v/>
      </c>
      <c r="D96" s="16"/>
      <c r="E96" s="95"/>
      <c r="F96" s="95"/>
      <c r="G96" s="95"/>
      <c r="H96" s="36">
        <f>IF($H$56=Lists!$D$8, IFERROR(F96-E96, ""), IF($H$56=Lists!$D$9, IFERROR(G96-E96, ""), IFERROR(G96-F96, "")))</f>
        <v>0</v>
      </c>
      <c r="I96" s="97"/>
      <c r="J96" s="57"/>
    </row>
    <row r="97" spans="1:10" x14ac:dyDescent="0.25">
      <c r="A97" s="56"/>
      <c r="B97" s="205" t="s">
        <v>52</v>
      </c>
      <c r="C97" s="206"/>
      <c r="D97" s="207"/>
      <c r="E97" s="38">
        <f>SUM(E91:E96)</f>
        <v>35778422</v>
      </c>
      <c r="F97" s="38">
        <f t="shared" ref="F97:G97" si="6">SUM(F91:F96)</f>
        <v>39079066</v>
      </c>
      <c r="G97" s="38">
        <f t="shared" si="6"/>
        <v>42810028.189999998</v>
      </c>
      <c r="H97" s="39">
        <f>IF($H$56=Lists!$D$8, IFERROR(F97-E97, ""), IF($H$56=Lists!$D$9, IFERROR(G97-E97, ""), IFERROR(G97-F97, "")))</f>
        <v>3730962.1899999976</v>
      </c>
      <c r="I97" s="84"/>
      <c r="J97" s="57"/>
    </row>
    <row r="98" spans="1:10" ht="9.9499999999999993" customHeight="1" x14ac:dyDescent="0.25">
      <c r="A98" s="56"/>
      <c r="J98" s="57"/>
    </row>
    <row r="99" spans="1:10" x14ac:dyDescent="0.25">
      <c r="A99" s="56"/>
      <c r="B99" s="147" t="s">
        <v>16</v>
      </c>
      <c r="C99" s="148"/>
      <c r="D99" s="148"/>
      <c r="E99" s="148"/>
      <c r="F99" s="148"/>
      <c r="G99" s="148"/>
      <c r="H99" s="148"/>
      <c r="I99" s="149"/>
      <c r="J99" s="57"/>
    </row>
    <row r="100" spans="1:10" x14ac:dyDescent="0.25">
      <c r="A100" s="56"/>
      <c r="B100" s="40" t="s">
        <v>17</v>
      </c>
      <c r="D100" s="16"/>
      <c r="E100" s="99">
        <v>2574744</v>
      </c>
      <c r="F100" s="99">
        <v>2642590</v>
      </c>
      <c r="G100" s="100">
        <v>1422181.04</v>
      </c>
      <c r="H100" s="41">
        <f>IF($H$56=Lists!$D$8, IFERROR(F100-E100, ""), IF($H$56=Lists!$D$9, IFERROR(G100-E100, ""), IFERROR(G100-F100, "")))</f>
        <v>-1220408.96</v>
      </c>
      <c r="I100" s="101"/>
      <c r="J100" s="102"/>
    </row>
    <row r="101" spans="1:10" x14ac:dyDescent="0.25">
      <c r="A101" s="56"/>
      <c r="B101" s="40" t="s">
        <v>18</v>
      </c>
      <c r="D101" s="16"/>
      <c r="E101" s="99">
        <v>155281</v>
      </c>
      <c r="F101" s="99">
        <v>259197</v>
      </c>
      <c r="G101" s="100">
        <f>255472+3725</f>
        <v>259197</v>
      </c>
      <c r="H101" s="41">
        <f>IF($H$56=Lists!$D$8, IFERROR(F101-E101, ""), IF($H$56=Lists!$D$9, IFERROR(G101-E101, ""), IFERROR(G101-F101, "")))</f>
        <v>0</v>
      </c>
      <c r="I101" s="101"/>
      <c r="J101" s="102"/>
    </row>
    <row r="102" spans="1:10" x14ac:dyDescent="0.25">
      <c r="A102" s="56"/>
      <c r="B102" s="40" t="s">
        <v>53</v>
      </c>
      <c r="D102" s="16"/>
      <c r="E102" s="95">
        <v>183048</v>
      </c>
      <c r="F102" s="95">
        <v>187699</v>
      </c>
      <c r="G102" s="96"/>
      <c r="H102" s="42">
        <f>IF($H$56=Lists!$D$8, IFERROR(F102-E102, ""), IF($H$56=Lists!$D$9, IFERROR(G102-E102, ""), IFERROR(G102-F102, "")))</f>
        <v>-187699</v>
      </c>
      <c r="I102" s="83"/>
      <c r="J102" s="57"/>
    </row>
    <row r="103" spans="1:10" x14ac:dyDescent="0.25">
      <c r="A103" s="56"/>
      <c r="B103" s="40" t="s">
        <v>147</v>
      </c>
      <c r="D103" s="16"/>
      <c r="E103" s="95">
        <v>1738811</v>
      </c>
      <c r="F103" s="95">
        <v>691068</v>
      </c>
      <c r="G103" s="103">
        <f>297264+29046+14387</f>
        <v>340697</v>
      </c>
      <c r="H103" s="43">
        <f>IF($H$56=Lists!$D$8, IFERROR(F103-E103, ""), IF($H$56=Lists!$D$9, IFERROR(G103-E103, ""), IFERROR(G103-F103, "")))</f>
        <v>-350371</v>
      </c>
      <c r="I103" s="101"/>
      <c r="J103" s="102"/>
    </row>
    <row r="104" spans="1:10" ht="15.75" thickBot="1" x14ac:dyDescent="0.3">
      <c r="A104" s="56"/>
      <c r="B104" s="208" t="s">
        <v>54</v>
      </c>
      <c r="C104" s="209"/>
      <c r="D104" s="210"/>
      <c r="E104" s="44">
        <f>SUM(E100:E103)</f>
        <v>4651884</v>
      </c>
      <c r="F104" s="44">
        <f>SUM(F100:F103)</f>
        <v>3780554</v>
      </c>
      <c r="G104" s="44">
        <f>SUM(G100:G103)</f>
        <v>2022075.04</v>
      </c>
      <c r="H104" s="39">
        <f>IF($H$56=Lists!$D$8, IFERROR(F104-E104, ""), IF($H$56=Lists!$D$9, IFERROR(G104-E104, ""), IFERROR(G104-F104, "")))</f>
        <v>-1758478.96</v>
      </c>
      <c r="I104" s="104"/>
      <c r="J104" s="102"/>
    </row>
    <row r="105" spans="1:10" ht="20.25" thickTop="1" thickBot="1" x14ac:dyDescent="0.35">
      <c r="A105" s="56"/>
      <c r="B105" s="105" t="s">
        <v>145</v>
      </c>
      <c r="C105" s="106"/>
      <c r="D105" s="106"/>
      <c r="E105" s="107">
        <f>SUM(E76,E85,E97,E104)</f>
        <v>49095048</v>
      </c>
      <c r="F105" s="107">
        <f>SUM(F76,F85,F97,F104)</f>
        <v>52098659.82</v>
      </c>
      <c r="G105" s="107">
        <f>SUM(G76,G85,G97,G104)</f>
        <v>48740146.099999994</v>
      </c>
      <c r="H105" s="107">
        <f>SUM(H76,H85,H97,H104)</f>
        <v>-3358513.7200000025</v>
      </c>
      <c r="I105" s="108"/>
      <c r="J105" s="102"/>
    </row>
    <row r="106" spans="1:10" ht="9.9499999999999993" customHeight="1" thickTop="1" x14ac:dyDescent="0.25">
      <c r="A106" s="56"/>
      <c r="B106" s="45"/>
      <c r="C106" s="45"/>
      <c r="D106" s="45"/>
      <c r="E106" s="46"/>
      <c r="F106" s="46"/>
      <c r="G106" s="46"/>
      <c r="H106" s="46"/>
      <c r="I106" s="109"/>
      <c r="J106" s="102"/>
    </row>
    <row r="107" spans="1:10" s="1" customFormat="1" x14ac:dyDescent="0.25">
      <c r="A107" s="60"/>
      <c r="B107" s="150" t="str">
        <f>IF(ReportType=Lists!$O$2, "", "Close-Out Information")</f>
        <v/>
      </c>
      <c r="C107" s="151"/>
      <c r="D107" s="151"/>
      <c r="E107" s="151"/>
      <c r="F107" s="151"/>
      <c r="G107" s="151"/>
      <c r="H107" s="151"/>
      <c r="I107" s="152"/>
      <c r="J107" s="61"/>
    </row>
    <row r="108" spans="1:10" s="1" customFormat="1" x14ac:dyDescent="0.25">
      <c r="A108" s="60"/>
      <c r="B108" s="47"/>
      <c r="C108" s="218"/>
      <c r="D108" s="218"/>
      <c r="E108" s="218" t="str">
        <f>IF(ReportType=Lists!$O$2, "", "NOTES")</f>
        <v/>
      </c>
      <c r="F108" s="218"/>
      <c r="G108" s="218"/>
      <c r="H108" s="218"/>
      <c r="I108" s="163"/>
      <c r="J108" s="61"/>
    </row>
    <row r="109" spans="1:10" ht="15" customHeight="1" x14ac:dyDescent="0.25">
      <c r="A109" s="56"/>
      <c r="B109" s="80" t="str">
        <f>IF(ReportType=Lists!$O$2, "", "Number of Change Orders")</f>
        <v/>
      </c>
      <c r="C109" s="211"/>
      <c r="D109" s="212"/>
      <c r="E109" s="215"/>
      <c r="F109" s="216"/>
      <c r="G109" s="216"/>
      <c r="H109" s="216"/>
      <c r="I109" s="217"/>
      <c r="J109" s="57"/>
    </row>
    <row r="110" spans="1:10" ht="15" customHeight="1" x14ac:dyDescent="0.25">
      <c r="A110" s="56"/>
      <c r="B110" s="80" t="str">
        <f>IF(ReportType=Lists!$O$2, "", "Total Value of Change Orders")</f>
        <v/>
      </c>
      <c r="C110" s="219"/>
      <c r="D110" s="220"/>
      <c r="E110" s="118"/>
      <c r="F110" s="119"/>
      <c r="G110" s="119"/>
      <c r="H110" s="119"/>
      <c r="I110" s="120"/>
      <c r="J110" s="57"/>
    </row>
    <row r="111" spans="1:10" ht="15" customHeight="1" x14ac:dyDescent="0.25">
      <c r="A111" s="56"/>
      <c r="B111" s="80" t="str">
        <f>IF(ReportType=Lists!$O$2, "", "Outstanding Liabilities")</f>
        <v/>
      </c>
      <c r="C111" s="219"/>
      <c r="D111" s="220"/>
      <c r="E111" s="118"/>
      <c r="F111" s="119"/>
      <c r="G111" s="119"/>
      <c r="H111" s="119"/>
      <c r="I111" s="120"/>
      <c r="J111" s="57"/>
    </row>
    <row r="112" spans="1:10" x14ac:dyDescent="0.25">
      <c r="A112" s="56"/>
      <c r="B112" s="18" t="str">
        <f>IF(ReportType=Lists!$O$2, "", "Unsettled Claims")</f>
        <v/>
      </c>
      <c r="C112" s="213"/>
      <c r="D112" s="214"/>
      <c r="E112" s="215"/>
      <c r="F112" s="216"/>
      <c r="G112" s="216"/>
      <c r="H112" s="216"/>
      <c r="I112" s="217"/>
      <c r="J112" s="57"/>
    </row>
    <row r="113" spans="1:10" ht="9.9499999999999993" customHeight="1" x14ac:dyDescent="0.25">
      <c r="A113" s="56"/>
      <c r="J113" s="57"/>
    </row>
    <row r="114" spans="1:10" ht="15.75" thickBot="1" x14ac:dyDescent="0.3">
      <c r="A114" s="56"/>
      <c r="B114" s="1" t="s">
        <v>20</v>
      </c>
      <c r="J114" s="57"/>
    </row>
    <row r="115" spans="1:10" x14ac:dyDescent="0.25">
      <c r="A115" s="56"/>
      <c r="B115" s="193" t="s">
        <v>218</v>
      </c>
      <c r="C115" s="194"/>
      <c r="D115" s="194"/>
      <c r="E115" s="194"/>
      <c r="F115" s="194"/>
      <c r="G115" s="194"/>
      <c r="H115" s="194"/>
      <c r="I115" s="195"/>
      <c r="J115" s="57"/>
    </row>
    <row r="116" spans="1:10" x14ac:dyDescent="0.25">
      <c r="A116" s="56"/>
      <c r="B116" s="196"/>
      <c r="C116" s="197"/>
      <c r="D116" s="197"/>
      <c r="E116" s="197"/>
      <c r="F116" s="197"/>
      <c r="G116" s="197"/>
      <c r="H116" s="197"/>
      <c r="I116" s="198"/>
      <c r="J116" s="57"/>
    </row>
    <row r="117" spans="1:10" x14ac:dyDescent="0.25">
      <c r="A117" s="56"/>
      <c r="B117" s="196"/>
      <c r="C117" s="197"/>
      <c r="D117" s="197"/>
      <c r="E117" s="197"/>
      <c r="F117" s="197"/>
      <c r="G117" s="197"/>
      <c r="H117" s="197"/>
      <c r="I117" s="198"/>
      <c r="J117" s="57"/>
    </row>
    <row r="118" spans="1:10" x14ac:dyDescent="0.25">
      <c r="A118" s="56"/>
      <c r="B118" s="196"/>
      <c r="C118" s="197"/>
      <c r="D118" s="197"/>
      <c r="E118" s="197"/>
      <c r="F118" s="197"/>
      <c r="G118" s="197"/>
      <c r="H118" s="197"/>
      <c r="I118" s="198"/>
      <c r="J118" s="57"/>
    </row>
    <row r="119" spans="1:10" x14ac:dyDescent="0.25">
      <c r="A119" s="56"/>
      <c r="B119" s="196"/>
      <c r="C119" s="197"/>
      <c r="D119" s="197"/>
      <c r="E119" s="197"/>
      <c r="F119" s="197"/>
      <c r="G119" s="197"/>
      <c r="H119" s="197"/>
      <c r="I119" s="198"/>
      <c r="J119" s="57"/>
    </row>
    <row r="120" spans="1:10" x14ac:dyDescent="0.25">
      <c r="A120" s="56"/>
      <c r="B120" s="196"/>
      <c r="C120" s="197"/>
      <c r="D120" s="197"/>
      <c r="E120" s="197"/>
      <c r="F120" s="197"/>
      <c r="G120" s="197"/>
      <c r="H120" s="197"/>
      <c r="I120" s="198"/>
      <c r="J120" s="57"/>
    </row>
    <row r="121" spans="1:10" x14ac:dyDescent="0.25">
      <c r="A121" s="56"/>
      <c r="B121" s="196"/>
      <c r="C121" s="197"/>
      <c r="D121" s="197"/>
      <c r="E121" s="197"/>
      <c r="F121" s="197"/>
      <c r="G121" s="197"/>
      <c r="H121" s="197"/>
      <c r="I121" s="198"/>
      <c r="J121" s="57"/>
    </row>
    <row r="122" spans="1:10" x14ac:dyDescent="0.25">
      <c r="A122" s="56"/>
      <c r="B122" s="196"/>
      <c r="C122" s="197"/>
      <c r="D122" s="197"/>
      <c r="E122" s="197"/>
      <c r="F122" s="197"/>
      <c r="G122" s="197"/>
      <c r="H122" s="197"/>
      <c r="I122" s="198"/>
      <c r="J122" s="57"/>
    </row>
    <row r="123" spans="1:10" x14ac:dyDescent="0.25">
      <c r="A123" s="56"/>
      <c r="B123" s="196"/>
      <c r="C123" s="197"/>
      <c r="D123" s="197"/>
      <c r="E123" s="197"/>
      <c r="F123" s="197"/>
      <c r="G123" s="197"/>
      <c r="H123" s="197"/>
      <c r="I123" s="198"/>
      <c r="J123" s="57"/>
    </row>
    <row r="124" spans="1:10" x14ac:dyDescent="0.25">
      <c r="A124" s="56"/>
      <c r="B124" s="196"/>
      <c r="C124" s="197"/>
      <c r="D124" s="197"/>
      <c r="E124" s="197"/>
      <c r="F124" s="197"/>
      <c r="G124" s="197"/>
      <c r="H124" s="197"/>
      <c r="I124" s="198"/>
      <c r="J124" s="57"/>
    </row>
    <row r="125" spans="1:10" x14ac:dyDescent="0.25">
      <c r="A125" s="56"/>
      <c r="B125" s="196"/>
      <c r="C125" s="197"/>
      <c r="D125" s="197"/>
      <c r="E125" s="197"/>
      <c r="F125" s="197"/>
      <c r="G125" s="197"/>
      <c r="H125" s="197"/>
      <c r="I125" s="198"/>
      <c r="J125" s="57"/>
    </row>
    <row r="126" spans="1:10" x14ac:dyDescent="0.25">
      <c r="A126" s="56"/>
      <c r="B126" s="196"/>
      <c r="C126" s="197"/>
      <c r="D126" s="197"/>
      <c r="E126" s="197"/>
      <c r="F126" s="197"/>
      <c r="G126" s="197"/>
      <c r="H126" s="197"/>
      <c r="I126" s="198"/>
      <c r="J126" s="57"/>
    </row>
    <row r="127" spans="1:10" x14ac:dyDescent="0.25">
      <c r="A127" s="56"/>
      <c r="B127" s="196"/>
      <c r="C127" s="197"/>
      <c r="D127" s="197"/>
      <c r="E127" s="197"/>
      <c r="F127" s="197"/>
      <c r="G127" s="197"/>
      <c r="H127" s="197"/>
      <c r="I127" s="198"/>
      <c r="J127" s="57"/>
    </row>
    <row r="128" spans="1:10" x14ac:dyDescent="0.25">
      <c r="A128" s="56"/>
      <c r="B128" s="196"/>
      <c r="C128" s="197"/>
      <c r="D128" s="197"/>
      <c r="E128" s="197"/>
      <c r="F128" s="197"/>
      <c r="G128" s="197"/>
      <c r="H128" s="197"/>
      <c r="I128" s="198"/>
      <c r="J128" s="57"/>
    </row>
    <row r="129" spans="1:10" x14ac:dyDescent="0.25">
      <c r="A129" s="56"/>
      <c r="B129" s="196"/>
      <c r="C129" s="197"/>
      <c r="D129" s="197"/>
      <c r="E129" s="197"/>
      <c r="F129" s="197"/>
      <c r="G129" s="197"/>
      <c r="H129" s="197"/>
      <c r="I129" s="198"/>
      <c r="J129" s="57"/>
    </row>
    <row r="130" spans="1:10" x14ac:dyDescent="0.25">
      <c r="A130" s="56"/>
      <c r="B130" s="196"/>
      <c r="C130" s="197"/>
      <c r="D130" s="197"/>
      <c r="E130" s="197"/>
      <c r="F130" s="197"/>
      <c r="G130" s="197"/>
      <c r="H130" s="197"/>
      <c r="I130" s="198"/>
      <c r="J130" s="57"/>
    </row>
    <row r="131" spans="1:10" x14ac:dyDescent="0.25">
      <c r="A131" s="56"/>
      <c r="B131" s="196"/>
      <c r="C131" s="197"/>
      <c r="D131" s="197"/>
      <c r="E131" s="197"/>
      <c r="F131" s="197"/>
      <c r="G131" s="197"/>
      <c r="H131" s="197"/>
      <c r="I131" s="198"/>
      <c r="J131" s="57"/>
    </row>
    <row r="132" spans="1:10" x14ac:dyDescent="0.25">
      <c r="A132" s="56"/>
      <c r="B132" s="196"/>
      <c r="C132" s="197"/>
      <c r="D132" s="197"/>
      <c r="E132" s="197"/>
      <c r="F132" s="197"/>
      <c r="G132" s="197"/>
      <c r="H132" s="197"/>
      <c r="I132" s="198"/>
      <c r="J132" s="57"/>
    </row>
    <row r="133" spans="1:10" x14ac:dyDescent="0.25">
      <c r="A133" s="56"/>
      <c r="B133" s="196"/>
      <c r="C133" s="197"/>
      <c r="D133" s="197"/>
      <c r="E133" s="197"/>
      <c r="F133" s="197"/>
      <c r="G133" s="197"/>
      <c r="H133" s="197"/>
      <c r="I133" s="198"/>
      <c r="J133" s="57"/>
    </row>
    <row r="134" spans="1:10" ht="15.75" thickBot="1" x14ac:dyDescent="0.3">
      <c r="A134" s="56"/>
      <c r="B134" s="199"/>
      <c r="C134" s="200"/>
      <c r="D134" s="200"/>
      <c r="E134" s="200"/>
      <c r="F134" s="200"/>
      <c r="G134" s="200"/>
      <c r="H134" s="200"/>
      <c r="I134" s="201"/>
      <c r="J134" s="57"/>
    </row>
    <row r="135" spans="1:10" ht="9.9499999999999993" customHeight="1" thickBot="1" x14ac:dyDescent="0.3">
      <c r="A135" s="89"/>
      <c r="B135" s="63"/>
      <c r="C135" s="63"/>
      <c r="D135" s="63"/>
      <c r="E135" s="63"/>
      <c r="F135" s="63"/>
      <c r="G135" s="63"/>
      <c r="H135" s="63"/>
      <c r="I135" s="63"/>
      <c r="J135" s="91"/>
    </row>
    <row r="136" spans="1:10" ht="15.75" thickTop="1" x14ac:dyDescent="0.2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J94">
    <cfRule type="expression" dxfId="4" priority="3">
      <formula>CELL("PROTECT", A1)=0</formula>
    </cfRule>
  </conditionalFormatting>
  <conditionalFormatting sqref="A95:J99 A104:J109 A110:C111 E110:J111 A112:J135">
    <cfRule type="expression" dxfId="3" priority="13">
      <formula>CELL("PROTECT", A95)=0</formula>
    </cfRule>
  </conditionalFormatting>
  <conditionalFormatting sqref="A100:J103">
    <cfRule type="expression" dxfId="2" priority="1">
      <formula>CELL("PROTECT", A100)=0</formula>
    </cfRule>
  </conditionalFormatting>
  <conditionalFormatting sqref="E95:I96">
    <cfRule type="expression" dxfId="0" priority="12">
      <formula>$B95=""</formula>
    </cfRule>
  </conditionalFormatting>
  <dataValidations disablePrompts="1" count="1">
    <dataValidation type="list" allowBlank="1" showInputMessage="1" showErrorMessage="1" sqref="K63" xr:uid="{00000000-0002-0000-0100-000000000000}">
      <formula1>"PMoptions"</formula1>
    </dataValidation>
  </dataValidations>
  <hyperlinks>
    <hyperlink ref="C12" r:id="rId1" xr:uid="{A1A64D03-3CB1-4067-BCEE-477CE66C1024}"/>
  </hyperlinks>
  <pageMargins left="0.45" right="0.45" top="0.5" bottom="0.5" header="0.3" footer="0.3"/>
  <pageSetup scale="65"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1"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5696-A107-4487-A295-4D49CC7C250C}">
  <dimension ref="A1:AE3"/>
  <sheetViews>
    <sheetView showGridLines="0" topLeftCell="A259" zoomScaleNormal="100" workbookViewId="0">
      <selection activeCell="T5" sqref="T5"/>
    </sheetView>
  </sheetViews>
  <sheetFormatPr defaultRowHeight="15" x14ac:dyDescent="0.25"/>
  <cols>
    <col min="1" max="8" width="9.28515625" customWidth="1"/>
    <col min="9" max="9" width="6.28515625" customWidth="1"/>
    <col min="10" max="17" width="9.28515625" customWidth="1"/>
    <col min="18" max="18" width="4" customWidth="1"/>
    <col min="19" max="19" width="9.28515625" customWidth="1"/>
  </cols>
  <sheetData>
    <row r="1" spans="1:31" ht="15" customHeight="1" x14ac:dyDescent="0.35">
      <c r="A1" s="221" t="s">
        <v>204</v>
      </c>
      <c r="B1" s="221"/>
      <c r="C1" s="221"/>
      <c r="D1" s="221"/>
      <c r="E1" s="221"/>
      <c r="F1" s="221"/>
      <c r="G1" s="221"/>
      <c r="H1" s="221"/>
      <c r="I1" s="221"/>
      <c r="J1" s="221"/>
      <c r="K1" s="221"/>
      <c r="L1" s="221"/>
      <c r="M1" s="221"/>
      <c r="N1" s="221"/>
      <c r="O1" s="221"/>
      <c r="P1" s="221"/>
      <c r="Q1" s="221"/>
      <c r="R1" s="221"/>
      <c r="S1" s="125"/>
      <c r="T1" s="124"/>
      <c r="U1" s="124"/>
      <c r="V1" s="124"/>
      <c r="W1" s="124"/>
      <c r="X1" s="124"/>
      <c r="Y1" s="124"/>
      <c r="Z1" s="124"/>
      <c r="AA1" s="124"/>
      <c r="AB1" s="124"/>
      <c r="AC1" s="124"/>
      <c r="AD1" s="124"/>
      <c r="AE1" s="124"/>
    </row>
    <row r="2" spans="1:31" ht="15" customHeight="1" x14ac:dyDescent="0.35">
      <c r="A2" s="221"/>
      <c r="B2" s="221"/>
      <c r="C2" s="221"/>
      <c r="D2" s="221"/>
      <c r="E2" s="221"/>
      <c r="F2" s="221"/>
      <c r="G2" s="221"/>
      <c r="H2" s="221"/>
      <c r="I2" s="221"/>
      <c r="J2" s="221"/>
      <c r="K2" s="221"/>
      <c r="L2" s="221"/>
      <c r="M2" s="221"/>
      <c r="N2" s="221"/>
      <c r="O2" s="221"/>
      <c r="P2" s="221"/>
      <c r="Q2" s="221"/>
      <c r="R2" s="221"/>
      <c r="S2" s="125"/>
      <c r="T2" s="124"/>
      <c r="U2" s="124"/>
      <c r="V2" s="124"/>
      <c r="W2" s="124"/>
      <c r="X2" s="124"/>
      <c r="Y2" s="124"/>
      <c r="Z2" s="124"/>
      <c r="AA2" s="124"/>
      <c r="AB2" s="124"/>
      <c r="AC2" s="124"/>
      <c r="AD2" s="124"/>
      <c r="AE2" s="124"/>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sqref="A1:R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1" t="s">
        <v>204</v>
      </c>
      <c r="B1" s="221"/>
      <c r="C1" s="221"/>
      <c r="D1" s="221"/>
      <c r="E1" s="221"/>
      <c r="F1" s="221"/>
      <c r="G1" s="221"/>
      <c r="H1" s="221"/>
      <c r="I1" s="221"/>
      <c r="J1" s="221"/>
      <c r="K1" s="221"/>
      <c r="L1" s="221"/>
      <c r="M1" s="221"/>
      <c r="N1" s="221"/>
      <c r="O1" s="221"/>
      <c r="P1" s="221"/>
      <c r="Q1" s="221"/>
      <c r="R1" s="221"/>
      <c r="S1" s="125"/>
      <c r="T1" s="124"/>
      <c r="U1" s="124"/>
      <c r="V1" s="124"/>
      <c r="W1" s="124"/>
      <c r="X1" s="124"/>
      <c r="Y1" s="124"/>
      <c r="Z1" s="124"/>
      <c r="AA1" s="124"/>
      <c r="AB1" s="124"/>
      <c r="AC1" s="124"/>
      <c r="AD1" s="124"/>
      <c r="AE1" s="124"/>
    </row>
    <row r="2" spans="1:31" ht="15" customHeight="1" x14ac:dyDescent="0.35">
      <c r="A2" s="221"/>
      <c r="B2" s="221"/>
      <c r="C2" s="221"/>
      <c r="D2" s="221"/>
      <c r="E2" s="221"/>
      <c r="F2" s="221"/>
      <c r="G2" s="221"/>
      <c r="H2" s="221"/>
      <c r="I2" s="221"/>
      <c r="J2" s="221"/>
      <c r="K2" s="221"/>
      <c r="L2" s="221"/>
      <c r="M2" s="221"/>
      <c r="N2" s="221"/>
      <c r="O2" s="221"/>
      <c r="P2" s="221"/>
      <c r="Q2" s="221"/>
      <c r="R2" s="221"/>
      <c r="S2" s="125"/>
      <c r="T2" s="124"/>
      <c r="U2" s="124"/>
      <c r="V2" s="124"/>
      <c r="W2" s="124"/>
      <c r="X2" s="124"/>
      <c r="Y2" s="124"/>
      <c r="Z2" s="124"/>
      <c r="AA2" s="124"/>
      <c r="AB2" s="124"/>
      <c r="AC2" s="124"/>
      <c r="AD2" s="124"/>
      <c r="AE2" s="124"/>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7"/>
      <c r="I1" s="1"/>
      <c r="J1" s="1"/>
      <c r="K1" s="1"/>
      <c r="L1" s="1"/>
      <c r="M1" s="1" t="s">
        <v>168</v>
      </c>
      <c r="N1" s="1"/>
      <c r="O1" s="1" t="s">
        <v>169</v>
      </c>
    </row>
    <row r="2" spans="2:15" ht="15" customHeight="1" x14ac:dyDescent="0.25">
      <c r="B2" t="s">
        <v>97</v>
      </c>
      <c r="D2" t="s">
        <v>138</v>
      </c>
      <c r="F2" t="s">
        <v>141</v>
      </c>
      <c r="H2" s="2" t="s">
        <v>23</v>
      </c>
      <c r="J2" t="s">
        <v>55</v>
      </c>
      <c r="M2" t="s">
        <v>206</v>
      </c>
      <c r="O2" t="s">
        <v>170</v>
      </c>
    </row>
    <row r="3" spans="2:15" ht="15" customHeight="1" x14ac:dyDescent="0.25">
      <c r="B3" t="s">
        <v>98</v>
      </c>
      <c r="D3" t="s">
        <v>139</v>
      </c>
      <c r="F3" t="s">
        <v>59</v>
      </c>
      <c r="H3" s="3" t="s">
        <v>24</v>
      </c>
      <c r="J3" t="s">
        <v>171</v>
      </c>
      <c r="M3" t="str">
        <f ca="1">TEXT(DATE(YEAR(TODAY()), MONTH(TODAY())+ROWS($M$2:$M3)-1, DAY(1)), "MMMM YYYY")</f>
        <v>January 2025</v>
      </c>
      <c r="O3" t="s">
        <v>146</v>
      </c>
    </row>
    <row r="4" spans="2:15" ht="15" customHeight="1" x14ac:dyDescent="0.25">
      <c r="B4" t="s">
        <v>99</v>
      </c>
      <c r="F4" t="s">
        <v>149</v>
      </c>
      <c r="H4" s="2" t="s">
        <v>25</v>
      </c>
      <c r="J4" t="s">
        <v>56</v>
      </c>
      <c r="M4" t="str">
        <f ca="1">TEXT(DATE(YEAR(TODAY()), MONTH(TODAY())+ROWS($M$2:$M4)-1, DAY(1)), "MMMM YYYY")</f>
        <v>February 2025</v>
      </c>
    </row>
    <row r="5" spans="2:15" ht="15" customHeight="1" x14ac:dyDescent="0.25">
      <c r="B5" t="s">
        <v>75</v>
      </c>
      <c r="H5" s="3" t="s">
        <v>26</v>
      </c>
      <c r="J5" t="s">
        <v>149</v>
      </c>
      <c r="M5" t="str">
        <f ca="1">TEXT(DATE(YEAR(TODAY()), MONTH(TODAY())+ROWS($M$2:$M5)-1, DAY(1)), "MMMM YYYY")</f>
        <v>March 2025</v>
      </c>
    </row>
    <row r="6" spans="2:15" ht="15" customHeight="1" x14ac:dyDescent="0.25">
      <c r="B6" t="s">
        <v>76</v>
      </c>
      <c r="H6" s="2" t="s">
        <v>22</v>
      </c>
      <c r="M6" t="str">
        <f ca="1">TEXT(DATE(YEAR(TODAY()), MONTH(TODAY())+ROWS($M$2:$M6)-1, DAY(1)), "MMMM YYYY")</f>
        <v>April 2025</v>
      </c>
    </row>
    <row r="7" spans="2:15" ht="15" customHeight="1" x14ac:dyDescent="0.25">
      <c r="B7" t="s">
        <v>100</v>
      </c>
      <c r="H7" s="3" t="s">
        <v>27</v>
      </c>
      <c r="M7" t="str">
        <f ca="1">TEXT(DATE(YEAR(TODAY()), MONTH(TODAY())+ROWS($M$2:$M7)-1, DAY(1)), "MMMM YYYY")</f>
        <v>May 2025</v>
      </c>
    </row>
    <row r="8" spans="2:15" ht="15" customHeight="1" x14ac:dyDescent="0.25">
      <c r="B8" t="s">
        <v>124</v>
      </c>
      <c r="D8" t="s">
        <v>172</v>
      </c>
      <c r="H8" s="2" t="s">
        <v>21</v>
      </c>
      <c r="M8" t="str">
        <f ca="1">TEXT(DATE(YEAR(TODAY()), MONTH(TODAY())+ROWS($M$2:$M8)-1, DAY(1)), "MMMM YYYY")</f>
        <v>June 2025</v>
      </c>
    </row>
    <row r="9" spans="2:15" ht="15" customHeight="1" x14ac:dyDescent="0.25">
      <c r="B9" t="s">
        <v>101</v>
      </c>
      <c r="D9" t="s">
        <v>173</v>
      </c>
      <c r="H9" s="3" t="s">
        <v>28</v>
      </c>
      <c r="M9" t="str">
        <f ca="1">TEXT(DATE(YEAR(TODAY()), MONTH(TODAY())+ROWS($M$2:$M9)-1, DAY(1)), "MMMM YYYY")</f>
        <v>July 2025</v>
      </c>
    </row>
    <row r="10" spans="2:15" ht="15" customHeight="1" x14ac:dyDescent="0.25">
      <c r="B10" t="s">
        <v>77</v>
      </c>
      <c r="D10" t="s">
        <v>195</v>
      </c>
      <c r="H10" s="2" t="s">
        <v>29</v>
      </c>
      <c r="M10" t="str">
        <f ca="1">TEXT(DATE(YEAR(TODAY()), MONTH(TODAY())+ROWS($M$2:$M10)-1, DAY(1)), "MMMM YYYY")</f>
        <v>August 2025</v>
      </c>
    </row>
    <row r="11" spans="2:15" ht="15" customHeight="1" x14ac:dyDescent="0.25">
      <c r="B11" t="s">
        <v>102</v>
      </c>
      <c r="H11" s="3" t="s">
        <v>30</v>
      </c>
      <c r="M11" t="str">
        <f ca="1">TEXT(DATE(YEAR(TODAY()), MONTH(TODAY())+ROWS($M$2:$M11)-1, DAY(1)), "MMMM YYYY")</f>
        <v>September 2025</v>
      </c>
    </row>
    <row r="12" spans="2:15" ht="15" customHeight="1" x14ac:dyDescent="0.25">
      <c r="B12" t="s">
        <v>103</v>
      </c>
      <c r="H12" s="3" t="s">
        <v>31</v>
      </c>
      <c r="M12" t="str">
        <f ca="1">TEXT(DATE(YEAR(TODAY()), MONTH(TODAY())+ROWS($M$2:$M12)-1, DAY(1)), "MMMM YYYY")</f>
        <v>October 2025</v>
      </c>
    </row>
    <row r="13" spans="2:15" ht="15" customHeight="1" x14ac:dyDescent="0.25">
      <c r="B13" t="s">
        <v>78</v>
      </c>
      <c r="H13" s="3" t="s">
        <v>32</v>
      </c>
      <c r="M13" t="str">
        <f ca="1">TEXT(DATE(YEAR(TODAY()), MONTH(TODAY())+ROWS($M$2:$M13)-1, DAY(1)), "MMMM YYYY")</f>
        <v>November 2025</v>
      </c>
    </row>
    <row r="14" spans="2:15" ht="15" customHeight="1" x14ac:dyDescent="0.25">
      <c r="B14" t="s">
        <v>104</v>
      </c>
      <c r="H14" s="2" t="s">
        <v>33</v>
      </c>
      <c r="M14" t="str">
        <f ca="1">TEXT(DATE(YEAR(TODAY()), MONTH(TODAY())+ROWS($M$2:$M14)-1, DAY(1)), "MMMM YYYY")</f>
        <v>December 2025</v>
      </c>
    </row>
    <row r="15" spans="2:15" ht="15" customHeight="1" x14ac:dyDescent="0.25">
      <c r="B15" t="s">
        <v>79</v>
      </c>
      <c r="H15" s="3" t="s">
        <v>34</v>
      </c>
      <c r="M15" t="str">
        <f ca="1">TEXT(DATE(YEAR(TODAY()), MONTH(TODAY())+ROWS($M$2:$M15)-1, DAY(1)), "MMMM YYYY")</f>
        <v>January 2026</v>
      </c>
    </row>
    <row r="16" spans="2:15" ht="15" customHeight="1" x14ac:dyDescent="0.25">
      <c r="B16" t="s">
        <v>105</v>
      </c>
      <c r="H16" s="2" t="s">
        <v>35</v>
      </c>
      <c r="M16" t="str">
        <f ca="1">TEXT(DATE(YEAR(TODAY()), MONTH(TODAY())+ROWS($M$2:$M16)-1, DAY(1)), "MMMM YYYY")</f>
        <v>February 2026</v>
      </c>
    </row>
    <row r="17" spans="2:13" ht="15" customHeight="1" x14ac:dyDescent="0.25">
      <c r="B17" t="s">
        <v>106</v>
      </c>
      <c r="H17" s="3" t="s">
        <v>36</v>
      </c>
      <c r="M17" t="str">
        <f ca="1">TEXT(DATE(YEAR(TODAY()), MONTH(TODAY())+ROWS($M$2:$M17)-1, DAY(1)), "MMMM YYYY")</f>
        <v>March 2026</v>
      </c>
    </row>
    <row r="18" spans="2:13" ht="15" customHeight="1" x14ac:dyDescent="0.25">
      <c r="B18" t="s">
        <v>107</v>
      </c>
      <c r="H18" s="2" t="s">
        <v>37</v>
      </c>
      <c r="M18" t="str">
        <f ca="1">TEXT(DATE(YEAR(TODAY()), MONTH(TODAY())+ROWS($M$2:$M18)-1, DAY(1)), "MMMM YYYY")</f>
        <v>April 2026</v>
      </c>
    </row>
    <row r="19" spans="2:13" ht="15" customHeight="1" x14ac:dyDescent="0.25">
      <c r="B19" t="s">
        <v>125</v>
      </c>
      <c r="H19" s="3" t="s">
        <v>38</v>
      </c>
      <c r="M19" t="str">
        <f ca="1">TEXT(DATE(YEAR(TODAY()), MONTH(TODAY())+ROWS($M$2:$M19)-1, DAY(1)), "MMMM YYYY")</f>
        <v>May 2026</v>
      </c>
    </row>
    <row r="20" spans="2:13" ht="15" customHeight="1" x14ac:dyDescent="0.25">
      <c r="B20" t="s">
        <v>80</v>
      </c>
      <c r="H20" s="2" t="s">
        <v>150</v>
      </c>
      <c r="M20" t="str">
        <f ca="1">TEXT(DATE(YEAR(TODAY()), MONTH(TODAY())+ROWS($M$2:$M20)-1, DAY(1)), "MMMM YYYY")</f>
        <v>June 2026</v>
      </c>
    </row>
    <row r="21" spans="2:13" ht="15" customHeight="1" x14ac:dyDescent="0.25">
      <c r="B21" t="s">
        <v>81</v>
      </c>
      <c r="H21" s="3">
        <v>2022</v>
      </c>
      <c r="M21" t="str">
        <f ca="1">TEXT(DATE(YEAR(TODAY()), MONTH(TODAY())+ROWS($M$2:$M21)-1, DAY(1)), "MMMM YYYY")</f>
        <v>July 2026</v>
      </c>
    </row>
    <row r="22" spans="2:13" ht="15" customHeight="1" x14ac:dyDescent="0.25">
      <c r="B22" t="s">
        <v>126</v>
      </c>
      <c r="H22" s="2" t="s">
        <v>151</v>
      </c>
      <c r="M22" t="str">
        <f ca="1">TEXT(DATE(YEAR(TODAY()), MONTH(TODAY())+ROWS($M$2:$M22)-1, DAY(1)), "MMMM YYYY")</f>
        <v>August 2026</v>
      </c>
    </row>
    <row r="23" spans="2:13" ht="15" customHeight="1" x14ac:dyDescent="0.25">
      <c r="B23" t="s">
        <v>108</v>
      </c>
      <c r="H23" s="3">
        <v>2024</v>
      </c>
      <c r="M23" t="str">
        <f ca="1">TEXT(DATE(YEAR(TODAY()), MONTH(TODAY())+ROWS($M$2:$M23)-1, DAY(1)), "MMMM YYYY")</f>
        <v>September 2026</v>
      </c>
    </row>
    <row r="24" spans="2:13" ht="15" customHeight="1" x14ac:dyDescent="0.25">
      <c r="B24" t="s">
        <v>82</v>
      </c>
      <c r="M24" t="str">
        <f ca="1">TEXT(DATE(YEAR(TODAY()), MONTH(TODAY())+ROWS($M$2:$M24)-1, DAY(1)), "MMMM YYYY")</f>
        <v>October 2026</v>
      </c>
    </row>
    <row r="25" spans="2:13" ht="15" customHeight="1" x14ac:dyDescent="0.25">
      <c r="B25" t="s">
        <v>127</v>
      </c>
      <c r="H25" s="3"/>
      <c r="M25" t="str">
        <f ca="1">TEXT(DATE(YEAR(TODAY()), MONTH(TODAY())+ROWS($M$2:$M25)-1, DAY(1)), "MMMM YYYY")</f>
        <v>November 2026</v>
      </c>
    </row>
    <row r="26" spans="2:13" ht="15" customHeight="1" x14ac:dyDescent="0.25">
      <c r="B26" t="s">
        <v>128</v>
      </c>
      <c r="M26" t="str">
        <f ca="1">TEXT(DATE(YEAR(TODAY()), MONTH(TODAY())+ROWS($M$2:$M26)-1, DAY(1)), "MMMM YYYY")</f>
        <v>December 2026</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30000136 Everett Community College - Learning Resource Center</dc:title>
  <dc:creator>Office of Financial Management;Christine Thomas</dc:creator>
  <cp:lastModifiedBy>Susan Locke</cp:lastModifiedBy>
  <cp:lastPrinted>2024-12-16T19:15:06Z</cp:lastPrinted>
  <dcterms:created xsi:type="dcterms:W3CDTF">2012-08-29T14:59:47Z</dcterms:created>
  <dcterms:modified xsi:type="dcterms:W3CDTF">2024-12-18T15:58:27Z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