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LAM-SPAM\CLAM\40.xx Accounting Processes\40.90 Payroll\Shared Leave\"/>
    </mc:Choice>
  </mc:AlternateContent>
  <xr:revisionPtr revIDLastSave="0" documentId="13_ncr:1_{4B3FBEF9-6E63-44D1-AC0C-BD89E7E299C5}" xr6:coauthVersionLast="47" xr6:coauthVersionMax="47" xr10:uidLastSave="{00000000-0000-0000-0000-000000000000}"/>
  <bookViews>
    <workbookView xWindow="-108" yWindow="-108" windowWidth="23256" windowHeight="12456" tabRatio="918" xr2:uid="{00000000-000D-0000-FFFF-FFFF00000000}"/>
  </bookViews>
  <sheets>
    <sheet name="Donee Sal-Benefit Rate" sheetId="8" r:id="rId1"/>
    <sheet name="Calc Donor #1" sheetId="11" r:id="rId2"/>
    <sheet name="Calc Donor #2" sheetId="12" r:id="rId3"/>
    <sheet name="Donor #3" sheetId="13" r:id="rId4"/>
    <sheet name="Shared Lve Wksht" sheetId="10" r:id="rId5"/>
    <sheet name="Shared Lve in BU as Rcvd" sheetId="1" r:id="rId6"/>
    <sheet name="Shared Lve in BU As Used" sheetId="9" r:id="rId7"/>
    <sheet name="Shared Leave Other Coll-Agcy" sheetId="7" r:id="rId8"/>
  </sheets>
  <definedNames>
    <definedName name="_xlnm.Print_Area" localSheetId="7">'Shared Leave Other Coll-Agcy'!$B$1:$M$71</definedName>
    <definedName name="_xlnm.Print_Area" localSheetId="5">'Shared Lve in BU as Rcvd'!$B$1:$M$72</definedName>
    <definedName name="_xlnm.Print_Area" localSheetId="6">'Shared Lve in BU As Used'!$B$1:$M$31</definedName>
    <definedName name="_xlnm.Print_Area" localSheetId="4">'Shared Lve Wksht'!$A$1:$Z$24</definedName>
    <definedName name="_xlnm.Print_Titles" localSheetId="7">'Shared Leave Other Coll-Agcy'!$1:$1</definedName>
    <definedName name="_xlnm.Print_Titles" localSheetId="5">'Shared Lve in BU as Rcvd'!$1:$1</definedName>
    <definedName name="_xlnm.Print_Titles" localSheetId="6">'Shared Lve in BU As Used'!$1:$1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1" i="13" l="1"/>
  <c r="F26" i="13"/>
  <c r="F26" i="12" l="1"/>
  <c r="O10" i="10"/>
  <c r="O9" i="10"/>
  <c r="S10" i="10"/>
  <c r="R10" i="10"/>
  <c r="S9" i="10"/>
  <c r="R9" i="10"/>
  <c r="R8" i="10"/>
  <c r="F11" i="13"/>
  <c r="K15" i="13"/>
  <c r="E9" i="13"/>
  <c r="D9" i="13"/>
  <c r="F37" i="13"/>
  <c r="D23" i="13"/>
  <c r="E25" i="13" s="1"/>
  <c r="M13" i="13"/>
  <c r="E12" i="13"/>
  <c r="D12" i="13"/>
  <c r="F12" i="13" s="1"/>
  <c r="H12" i="13" s="1"/>
  <c r="M11" i="13"/>
  <c r="E11" i="13"/>
  <c r="D11" i="13"/>
  <c r="F37" i="12"/>
  <c r="D23" i="12"/>
  <c r="E25" i="12" s="1"/>
  <c r="M13" i="12"/>
  <c r="E12" i="12"/>
  <c r="D12" i="12"/>
  <c r="M11" i="12"/>
  <c r="E11" i="12"/>
  <c r="D11" i="12"/>
  <c r="D13" i="12" s="1"/>
  <c r="D9" i="12"/>
  <c r="F38" i="11"/>
  <c r="D23" i="11"/>
  <c r="E25" i="11" s="1"/>
  <c r="F26" i="11" s="1"/>
  <c r="M13" i="11"/>
  <c r="E12" i="11"/>
  <c r="F12" i="11" s="1"/>
  <c r="D12" i="11"/>
  <c r="M11" i="11"/>
  <c r="E11" i="11"/>
  <c r="D11" i="11"/>
  <c r="D9" i="11"/>
  <c r="N19" i="10"/>
  <c r="P19" i="10" s="1"/>
  <c r="N18" i="10"/>
  <c r="P18" i="10" s="1"/>
  <c r="N17" i="10"/>
  <c r="P17" i="10" s="1"/>
  <c r="P16" i="10"/>
  <c r="N16" i="10"/>
  <c r="N15" i="10"/>
  <c r="P15" i="10" s="1"/>
  <c r="E12" i="8"/>
  <c r="E11" i="8"/>
  <c r="D12" i="8"/>
  <c r="H16" i="13" l="1"/>
  <c r="M10" i="10" s="1"/>
  <c r="N10" i="10" s="1"/>
  <c r="F12" i="12"/>
  <c r="H12" i="12" s="1"/>
  <c r="E13" i="13"/>
  <c r="F11" i="12"/>
  <c r="D13" i="11"/>
  <c r="E13" i="11"/>
  <c r="F14" i="13"/>
  <c r="F15" i="13" s="1"/>
  <c r="H15" i="13" s="1"/>
  <c r="F38" i="13" s="1"/>
  <c r="D13" i="13"/>
  <c r="E13" i="12"/>
  <c r="H12" i="11"/>
  <c r="F11" i="11"/>
  <c r="H16" i="11" s="1"/>
  <c r="M8" i="10" s="1"/>
  <c r="N8" i="10" s="1"/>
  <c r="M11" i="8"/>
  <c r="M13" i="8"/>
  <c r="D11" i="8"/>
  <c r="D13" i="8" s="1"/>
  <c r="D22" i="8"/>
  <c r="H16" i="12" l="1"/>
  <c r="M9" i="10"/>
  <c r="N9" i="10" s="1"/>
  <c r="H11" i="12"/>
  <c r="E10" i="12"/>
  <c r="D10" i="12"/>
  <c r="F13" i="12"/>
  <c r="H13" i="12" s="1"/>
  <c r="F14" i="12"/>
  <c r="F14" i="11"/>
  <c r="F15" i="11" s="1"/>
  <c r="O8" i="10" s="1"/>
  <c r="F28" i="13"/>
  <c r="F29" i="13" s="1"/>
  <c r="D10" i="13"/>
  <c r="F13" i="13"/>
  <c r="H13" i="13" s="1"/>
  <c r="E10" i="13"/>
  <c r="F13" i="11"/>
  <c r="H13" i="11" s="1"/>
  <c r="H11" i="11"/>
  <c r="E10" i="11"/>
  <c r="D10" i="11"/>
  <c r="H15" i="11" l="1"/>
  <c r="F30" i="11"/>
  <c r="F31" i="11" s="1"/>
  <c r="H31" i="11" s="1"/>
  <c r="F15" i="12"/>
  <c r="F28" i="12"/>
  <c r="F29" i="12" s="1"/>
  <c r="H29" i="12" s="1"/>
  <c r="P10" i="10"/>
  <c r="F39" i="13"/>
  <c r="H29" i="13"/>
  <c r="P8" i="10"/>
  <c r="H15" i="12" l="1"/>
  <c r="F38" i="12" s="1"/>
  <c r="P9" i="10"/>
  <c r="F39" i="11"/>
  <c r="F40" i="11" s="1"/>
  <c r="F44" i="13"/>
  <c r="AB28" i="10"/>
  <c r="AK24" i="10"/>
  <c r="AK31" i="10" s="1"/>
  <c r="AJ24" i="10"/>
  <c r="AJ31" i="10" s="1"/>
  <c r="AI24" i="10"/>
  <c r="AI31" i="10" s="1"/>
  <c r="AH24" i="10"/>
  <c r="AH31" i="10" s="1"/>
  <c r="AG24" i="10"/>
  <c r="AG31" i="10" s="1"/>
  <c r="AF24" i="10"/>
  <c r="AF31" i="10" s="1"/>
  <c r="AE24" i="10"/>
  <c r="AE31" i="10" s="1"/>
  <c r="AD24" i="10"/>
  <c r="AD31" i="10" s="1"/>
  <c r="AC24" i="10"/>
  <c r="AC31" i="10" s="1"/>
  <c r="AB24" i="10"/>
  <c r="AB31" i="10" s="1"/>
  <c r="AA24" i="10"/>
  <c r="AA31" i="10" s="1"/>
  <c r="S19" i="10"/>
  <c r="S18" i="10"/>
  <c r="S17" i="10"/>
  <c r="S16" i="10"/>
  <c r="N14" i="10"/>
  <c r="P14" i="10" s="1"/>
  <c r="S14" i="10" s="1"/>
  <c r="N13" i="10"/>
  <c r="P13" i="10" s="1"/>
  <c r="S13" i="10" s="1"/>
  <c r="N12" i="10"/>
  <c r="P12" i="10" s="1"/>
  <c r="S12" i="10" s="1"/>
  <c r="N11" i="10"/>
  <c r="P11" i="10" s="1"/>
  <c r="S11" i="10" s="1"/>
  <c r="F45" i="11" l="1"/>
  <c r="S8" i="10"/>
  <c r="F39" i="12"/>
  <c r="F44" i="12" s="1"/>
  <c r="U24" i="10"/>
  <c r="E24" i="8" l="1"/>
  <c r="F25" i="8" s="1"/>
  <c r="F12" i="8" l="1"/>
  <c r="E13" i="8"/>
  <c r="F11" i="8"/>
  <c r="H11" i="8" s="1"/>
  <c r="F14" i="8" l="1"/>
  <c r="F15" i="8" s="1"/>
  <c r="H15" i="8" s="1"/>
  <c r="F46" i="11" s="1"/>
  <c r="F13" i="8"/>
  <c r="H13" i="8" s="1"/>
  <c r="H12" i="8"/>
  <c r="R24" i="10"/>
  <c r="E10" i="8"/>
  <c r="F27" i="8"/>
  <c r="F28" i="8" s="1"/>
  <c r="H28" i="8" s="1"/>
  <c r="D10" i="8"/>
  <c r="F47" i="11" l="1"/>
  <c r="T8" i="10" s="1"/>
  <c r="F45" i="13"/>
  <c r="F46" i="13" s="1"/>
  <c r="T10" i="10" s="1"/>
  <c r="F45" i="12"/>
  <c r="F46" i="12" s="1"/>
  <c r="T9" i="10" s="1"/>
  <c r="S24" i="10"/>
  <c r="J4" i="10" l="1"/>
  <c r="M4" i="10"/>
  <c r="T19" i="10" l="1"/>
  <c r="W19" i="10" s="1"/>
  <c r="T11" i="10"/>
  <c r="W11" i="10" s="1"/>
  <c r="T12" i="10"/>
  <c r="W12" i="10" s="1"/>
  <c r="T16" i="10"/>
  <c r="W16" i="10" s="1"/>
  <c r="W9" i="10"/>
  <c r="T18" i="10"/>
  <c r="W18" i="10" s="1"/>
  <c r="T13" i="10"/>
  <c r="W13" i="10" s="1"/>
  <c r="W10" i="10"/>
  <c r="T14" i="10"/>
  <c r="W14" i="10" s="1"/>
  <c r="T17" i="10"/>
  <c r="W17" i="10" s="1"/>
  <c r="T24" i="10" l="1"/>
  <c r="W24" i="10" s="1"/>
  <c r="W8" i="10"/>
</calcChain>
</file>

<file path=xl/sharedStrings.xml><?xml version="1.0" encoding="utf-8"?>
<sst xmlns="http://schemas.openxmlformats.org/spreadsheetml/2006/main" count="694" uniqueCount="223">
  <si>
    <t>Donor's Operating Account:</t>
  </si>
  <si>
    <t>Donee's Operating Account:</t>
  </si>
  <si>
    <t>Dr</t>
  </si>
  <si>
    <t>Cr</t>
  </si>
  <si>
    <t>Cash In Bank</t>
  </si>
  <si>
    <t>Shared Leave Revenue</t>
  </si>
  <si>
    <t>Chartstring</t>
  </si>
  <si>
    <t>Description</t>
  </si>
  <si>
    <t>Shared Leave Received</t>
  </si>
  <si>
    <t>Record Receipt of Shared Leave</t>
  </si>
  <si>
    <t>Record Employee Shared Leave Expense (HCM)</t>
  </si>
  <si>
    <t>Account</t>
  </si>
  <si>
    <t>6510-BW</t>
  </si>
  <si>
    <t>6510-BT</t>
  </si>
  <si>
    <t>6510-BU</t>
  </si>
  <si>
    <t>6510-BV</t>
  </si>
  <si>
    <t>1110</t>
  </si>
  <si>
    <t>xxxx</t>
  </si>
  <si>
    <t>FMS/AFRS</t>
  </si>
  <si>
    <t>Salary &amp; Wages</t>
  </si>
  <si>
    <t>Benefits</t>
  </si>
  <si>
    <t>6510-A*</t>
  </si>
  <si>
    <t>6510-B*</t>
  </si>
  <si>
    <t>To record the return of shared leave to donor.</t>
  </si>
  <si>
    <t>Record Receipt of Returned Shared Leave</t>
  </si>
  <si>
    <t>To record the return of shared leave from donee.</t>
  </si>
  <si>
    <t>Record Payment of Shared Leave</t>
  </si>
  <si>
    <t>Emp PR Dist</t>
  </si>
  <si>
    <t>(repeat for each PR distribution for donating employee)</t>
  </si>
  <si>
    <t>To record the use of shared leave by donee (regular payroll distribution)</t>
  </si>
  <si>
    <t>Shared Leave Donated - SL</t>
  </si>
  <si>
    <t>Shared Leave Donated - PH</t>
  </si>
  <si>
    <t>Shared Leave Donated - AL</t>
  </si>
  <si>
    <t>6510-SB</t>
  </si>
  <si>
    <t>1000070</t>
  </si>
  <si>
    <t>5010100</t>
  </si>
  <si>
    <t>5010110</t>
  </si>
  <si>
    <t>5010120</t>
  </si>
  <si>
    <t>790-285-98439</t>
  </si>
  <si>
    <t>1000199</t>
  </si>
  <si>
    <t>4020040</t>
  </si>
  <si>
    <t>Internal Cash</t>
  </si>
  <si>
    <t>5010130</t>
  </si>
  <si>
    <t>5000xxx</t>
  </si>
  <si>
    <t>501xxxx</t>
  </si>
  <si>
    <t>When Donating Shared Leave to another College or Agency (must use subsid)</t>
  </si>
  <si>
    <t>2012050</t>
  </si>
  <si>
    <t>Due to Other State Agencies ST</t>
  </si>
  <si>
    <t>1000700</t>
  </si>
  <si>
    <t>Cash in Bank</t>
  </si>
  <si>
    <t xml:space="preserve">When Receiving Shared Leave from another College or Agency </t>
  </si>
  <si>
    <t xml:space="preserve">When Donating Shared Leave within BU - another chartstring </t>
  </si>
  <si>
    <t>When Receiving Shared Leave within BU - another chartstring</t>
  </si>
  <si>
    <t>Full Chartstring</t>
  </si>
  <si>
    <t>HCM - Payroll Processing</t>
  </si>
  <si>
    <t>HCM Payroll</t>
  </si>
  <si>
    <t>Record Return of Shared Leave</t>
  </si>
  <si>
    <t>Transfer Shared Leave to Operating - Shared Leave Used
(Eliminate Revenue/Record Expenditure Reduction)</t>
  </si>
  <si>
    <t>6510-TB</t>
  </si>
  <si>
    <t>Monthly</t>
  </si>
  <si>
    <t>Salary</t>
  </si>
  <si>
    <t>Benefit Costs</t>
  </si>
  <si>
    <t>Benefit Rate</t>
  </si>
  <si>
    <t>Grand Total</t>
  </si>
  <si>
    <t>5000100</t>
  </si>
  <si>
    <t>Fund</t>
  </si>
  <si>
    <t>145</t>
  </si>
  <si>
    <t>149</t>
  </si>
  <si>
    <t>Total</t>
  </si>
  <si>
    <t>Rate</t>
  </si>
  <si>
    <t>Fund Pct</t>
  </si>
  <si>
    <t>Total Costs</t>
  </si>
  <si>
    <t>Hourly*</t>
  </si>
  <si>
    <t>Calculating Benefit Rates</t>
  </si>
  <si>
    <t>(Based on College CBA)</t>
  </si>
  <si>
    <t>Days</t>
  </si>
  <si>
    <t>Hours</t>
  </si>
  <si>
    <t>Annual Statutory Holidays</t>
  </si>
  <si>
    <t>Annual Vacation Leave</t>
  </si>
  <si>
    <t>Annual Sick Leave</t>
  </si>
  <si>
    <t xml:space="preserve">Total Leave Days </t>
  </si>
  <si>
    <t>X Hours per Day</t>
  </si>
  <si>
    <t>Total Hours</t>
  </si>
  <si>
    <t>Leave Pct (Leave Hrs/Annual Hrs)</t>
  </si>
  <si>
    <t>Combined Rate</t>
  </si>
  <si>
    <t>304/2088*</t>
  </si>
  <si>
    <t>x</t>
  </si>
  <si>
    <t>*</t>
  </si>
  <si>
    <t>Assuming 8 hours/day. Adjust for CBA hours/day.</t>
  </si>
  <si>
    <t>Assuming 2088 hours. Adjust for CBA hours.</t>
  </si>
  <si>
    <t>Donating Employee (Donor)</t>
  </si>
  <si>
    <t>Value of Shared Leave</t>
  </si>
  <si>
    <t>Receiving Employee (Donee)</t>
  </si>
  <si>
    <t>Shared Leave Hours Received</t>
  </si>
  <si>
    <t>Sick Leave Hours Donated</t>
  </si>
  <si>
    <t>Vacation Leave Hours Donated</t>
  </si>
  <si>
    <t>Hourly Rate (with benefits)</t>
  </si>
  <si>
    <t>Calculate the full cost of each hour/day for donor.</t>
  </si>
  <si>
    <t>Calculate the full cost of each hour/day for donee.</t>
  </si>
  <si>
    <t>Complete Shared Leave Tracking Worksheet</t>
  </si>
  <si>
    <t>HR Acctg Line Expenditures by Employee</t>
  </si>
  <si>
    <t>Calculating Value of Donated Leave</t>
  </si>
  <si>
    <t>Calculating Hours of Donated Leave for Donee</t>
  </si>
  <si>
    <t>or</t>
  </si>
  <si>
    <t>Shared Leave - Transferring Shared Leave Costs as Used by Donee</t>
  </si>
  <si>
    <t>General Journal Entry</t>
  </si>
  <si>
    <t>Record Payment of Shared Leave Used</t>
  </si>
  <si>
    <t xml:space="preserve">When Receiving Shared Leave within BU </t>
  </si>
  <si>
    <t>Shared Leave Returned</t>
  </si>
  <si>
    <t>Donee's Account:</t>
  </si>
  <si>
    <t>Shared Leave - Recorded As Received - Transferred as Used</t>
  </si>
  <si>
    <t>Shared Leave Received From Another College/Agency</t>
  </si>
  <si>
    <t>Accounts Payable</t>
  </si>
  <si>
    <t>Shared Leave Sent to Another College/Agency</t>
  </si>
  <si>
    <t>5081020</t>
  </si>
  <si>
    <t>Intra Agncy Transfer Benefits</t>
  </si>
  <si>
    <t>Record Shared Leave Used in Tracking Worksheet</t>
  </si>
  <si>
    <t>Record Shared Leave Returned in Tracking Worksheet</t>
  </si>
  <si>
    <t>Eliminate Revenue/Record Expenditure Reduction</t>
  </si>
  <si>
    <t>Record Transfer to Operating Account - As Used</t>
  </si>
  <si>
    <t>Shared Leave Returned to Another College/Agency</t>
  </si>
  <si>
    <t>Shared Leave Returned from/to Another College/Agency</t>
  </si>
  <si>
    <t>Shared Leave Returned from Another College/Agency</t>
  </si>
  <si>
    <t>Update Shared Leave Tracking Worksheet</t>
  </si>
  <si>
    <t>Benefit Factor</t>
  </si>
  <si>
    <t>Combined Benefit Factor</t>
  </si>
  <si>
    <t>Name</t>
  </si>
  <si>
    <t>Shared Leave Example Employee</t>
  </si>
  <si>
    <t>as of</t>
  </si>
  <si>
    <t>EX = Annual Rate</t>
  </si>
  <si>
    <t>ID</t>
  </si>
  <si>
    <t>10100XXXX</t>
  </si>
  <si>
    <t>CL = Monthly Rate</t>
  </si>
  <si>
    <t xml:space="preserve">Budget Code: </t>
  </si>
  <si>
    <t>5000030 24J 071 063 10017</t>
  </si>
  <si>
    <t>FT - Daily Rate</t>
  </si>
  <si>
    <t>request date:</t>
  </si>
  <si>
    <t>Donee Benefit Factor</t>
  </si>
  <si>
    <t>Fund Code</t>
  </si>
  <si>
    <t>App. Index</t>
  </si>
  <si>
    <t>Class Field</t>
  </si>
  <si>
    <t>Dept</t>
  </si>
  <si>
    <t>PC Bus. Unit</t>
  </si>
  <si>
    <t xml:space="preserve">Project </t>
  </si>
  <si>
    <t>Activity</t>
  </si>
  <si>
    <t>Daily or</t>
  </si>
  <si>
    <t>BSR+</t>
  </si>
  <si>
    <t>Pay Period Used</t>
  </si>
  <si>
    <t>Removed</t>
  </si>
  <si>
    <t xml:space="preserve">ENT </t>
  </si>
  <si>
    <t>Date of</t>
  </si>
  <si>
    <t>Donor</t>
  </si>
  <si>
    <t>CL</t>
  </si>
  <si>
    <t xml:space="preserve">Hrly </t>
  </si>
  <si>
    <t>Benefit</t>
  </si>
  <si>
    <t>FBR=</t>
  </si>
  <si>
    <t>Leave</t>
  </si>
  <si>
    <t>Donee</t>
  </si>
  <si>
    <t xml:space="preserve">Hours </t>
  </si>
  <si>
    <t>from</t>
  </si>
  <si>
    <t>period</t>
  </si>
  <si>
    <t>Donation</t>
  </si>
  <si>
    <t>Factor</t>
  </si>
  <si>
    <t>TSR</t>
  </si>
  <si>
    <t>Donated</t>
  </si>
  <si>
    <t>Value</t>
  </si>
  <si>
    <t>Used</t>
  </si>
  <si>
    <t>Available</t>
  </si>
  <si>
    <t>donor?</t>
  </si>
  <si>
    <t>removed</t>
  </si>
  <si>
    <t>11b</t>
  </si>
  <si>
    <t>12a</t>
  </si>
  <si>
    <t>12b</t>
  </si>
  <si>
    <t>01a</t>
  </si>
  <si>
    <t>01b</t>
  </si>
  <si>
    <t>02a</t>
  </si>
  <si>
    <t>02b</t>
  </si>
  <si>
    <t>03a</t>
  </si>
  <si>
    <t>03b</t>
  </si>
  <si>
    <t>Donor #1</t>
  </si>
  <si>
    <t>EX</t>
  </si>
  <si>
    <t>001</t>
  </si>
  <si>
    <t>063</t>
  </si>
  <si>
    <t>CSL</t>
  </si>
  <si>
    <t>11b/12a</t>
  </si>
  <si>
    <t>Y</t>
  </si>
  <si>
    <t>Oct22</t>
  </si>
  <si>
    <t>Donor #2</t>
  </si>
  <si>
    <t>086</t>
  </si>
  <si>
    <t>FT</t>
  </si>
  <si>
    <t>5000060</t>
  </si>
  <si>
    <t>011</t>
  </si>
  <si>
    <t>TOTALS</t>
  </si>
  <si>
    <t>VAC</t>
  </si>
  <si>
    <t>PRL</t>
  </si>
  <si>
    <t>REG</t>
  </si>
  <si>
    <t>HOL</t>
  </si>
  <si>
    <t>LWO</t>
  </si>
  <si>
    <t>5000030</t>
  </si>
  <si>
    <t>Donating Employee</t>
  </si>
  <si>
    <t>Monthly Hours</t>
  </si>
  <si>
    <t>Annual Hours</t>
  </si>
  <si>
    <t>Entered Values</t>
  </si>
  <si>
    <t>Linked Values</t>
  </si>
  <si>
    <t>Calculated Values</t>
  </si>
  <si>
    <t>Donor #3</t>
  </si>
  <si>
    <t>5000nnn</t>
  </si>
  <si>
    <t>501nnnn</t>
  </si>
  <si>
    <t>Total Hours Donated</t>
  </si>
  <si>
    <t>Benefit Factor/Total Salary Rate</t>
  </si>
  <si>
    <t>Combined Benefit Factor/Total Salary Rate</t>
  </si>
  <si>
    <t>Daily Rate</t>
  </si>
  <si>
    <t>5010010 to</t>
  </si>
  <si>
    <t>AL</t>
  </si>
  <si>
    <t>Most Recent Month Salary and Benefits</t>
  </si>
  <si>
    <t>Leave Benefit Rate (Optional)</t>
  </si>
  <si>
    <t>Most Recent Full Month Salary and Benefits</t>
  </si>
  <si>
    <t>Calculating Donor Benefit Rates</t>
  </si>
  <si>
    <t>Total Salary Rate (includes benefits)</t>
  </si>
  <si>
    <t>Assuming 7 hours/day. Adjust for CBA hours/day.</t>
  </si>
  <si>
    <t>Assuming 1350 Annual Hours. Adjust for CBA hours.</t>
  </si>
  <si>
    <t>ctcLink</t>
  </si>
  <si>
    <t>(Standard Hours Per OFM)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</si>
</sst>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</numFmts>
  <fonts count="2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 Unicode MS"/>
      <family val="2"/>
    </font>
    <font>
      <sz val="10"/>
      <name val="Arial"/>
      <family val="2"/>
    </font>
    <font>
      <sz val="8"/>
      <name val="Calibri"/>
      <family val="2"/>
      <scheme val="minor"/>
    </font>
    <font>
      <b/>
      <sz val="11"/>
      <color theme="1"/>
      <name val="Aptos Narrow"/>
      <family val="2"/>
    </font>
    <font>
      <b/>
      <sz val="14"/>
      <color theme="1"/>
      <name val="Aptos Narrow"/>
      <family val="2"/>
    </font>
    <font>
      <sz val="11"/>
      <color theme="1"/>
      <name val="Aptos Narrow"/>
      <family val="2"/>
    </font>
    <font>
      <i/>
      <sz val="11"/>
      <color rgb="FF0000FF"/>
      <name val="Aptos Narrow"/>
      <family val="2"/>
    </font>
    <font>
      <b/>
      <sz val="11"/>
      <color rgb="FFFF0000"/>
      <name val="Aptos Narrow"/>
      <family val="2"/>
    </font>
    <font>
      <sz val="9"/>
      <color theme="1"/>
      <name val="Aptos Narrow"/>
      <family val="2"/>
    </font>
    <font>
      <i/>
      <sz val="9"/>
      <color theme="1"/>
      <name val="Aptos Narrow"/>
      <family val="2"/>
    </font>
    <font>
      <b/>
      <sz val="11"/>
      <color rgb="FF0000FF"/>
      <name val="Aptos Narrow"/>
      <family val="2"/>
    </font>
    <font>
      <sz val="10"/>
      <name val="Aptos Narrow"/>
      <family val="2"/>
    </font>
    <font>
      <b/>
      <sz val="10"/>
      <name val="Aptos Narrow"/>
      <family val="2"/>
    </font>
    <font>
      <u/>
      <sz val="10"/>
      <name val="Aptos Narrow"/>
      <family val="2"/>
    </font>
    <font>
      <sz val="10"/>
      <color rgb="FF000000"/>
      <name val="Aptos Narrow"/>
      <family val="2"/>
    </font>
    <font>
      <b/>
      <sz val="12"/>
      <color theme="1"/>
      <name val="Aptos Narrow"/>
      <family val="2"/>
    </font>
    <font>
      <b/>
      <sz val="11"/>
      <color indexed="8"/>
      <name val="Aptos Narrow"/>
      <family val="2"/>
    </font>
    <font>
      <sz val="12"/>
      <color theme="1"/>
      <name val="Aptos Narrow"/>
      <family val="2"/>
    </font>
    <font>
      <b/>
      <sz val="8"/>
      <color theme="1"/>
      <name val="Aptos Narrow"/>
      <family val="2"/>
    </font>
    <font>
      <b/>
      <sz val="16"/>
      <color theme="1"/>
      <name val="Aptos Narrow"/>
      <family val="2"/>
    </font>
  </fonts>
  <fills count="12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theme="4" tint="0.79998168889431442"/>
      </patternFill>
    </fill>
    <fill>
      <patternFill patternType="solid">
        <fgColor theme="2" tint="-9.9978637043366805E-2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4" tint="0.3999755851924192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0" fontId="2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</cellStyleXfs>
  <cellXfs count="293">
    <xf numFmtId="0" fontId="0" fillId="0" borderId="0" xfId="0"/>
    <xf numFmtId="0" fontId="5" fillId="0" borderId="0" xfId="0" applyFont="1" applyAlignment="1">
      <alignment horizontal="center"/>
    </xf>
    <xf numFmtId="0" fontId="6" fillId="0" borderId="0" xfId="0" applyFont="1"/>
    <xf numFmtId="0" fontId="7" fillId="0" borderId="0" xfId="0" applyFont="1"/>
    <xf numFmtId="49" fontId="7" fillId="0" borderId="0" xfId="0" applyNumberFormat="1" applyFont="1" applyAlignment="1">
      <alignment horizontal="right"/>
    </xf>
    <xf numFmtId="49" fontId="7" fillId="0" borderId="0" xfId="0" applyNumberFormat="1" applyFont="1"/>
    <xf numFmtId="43" fontId="7" fillId="0" borderId="0" xfId="1" applyFont="1"/>
    <xf numFmtId="0" fontId="8" fillId="0" borderId="0" xfId="0" applyFont="1"/>
    <xf numFmtId="0" fontId="5" fillId="5" borderId="0" xfId="0" applyFont="1" applyFill="1"/>
    <xf numFmtId="0" fontId="5" fillId="0" borderId="0" xfId="0" applyFont="1"/>
    <xf numFmtId="0" fontId="7" fillId="0" borderId="0" xfId="0" quotePrefix="1" applyFont="1"/>
    <xf numFmtId="0" fontId="7" fillId="0" borderId="0" xfId="0" applyFont="1" applyAlignment="1">
      <alignment horizontal="right"/>
    </xf>
    <xf numFmtId="43" fontId="7" fillId="0" borderId="0" xfId="1" applyFont="1" applyBorder="1"/>
    <xf numFmtId="0" fontId="9" fillId="0" borderId="0" xfId="0" applyFont="1"/>
    <xf numFmtId="0" fontId="5" fillId="0" borderId="2" xfId="0" applyFont="1" applyBorder="1"/>
    <xf numFmtId="0" fontId="7" fillId="0" borderId="3" xfId="0" applyFont="1" applyBorder="1"/>
    <xf numFmtId="49" fontId="7" fillId="0" borderId="3" xfId="0" applyNumberFormat="1" applyFont="1" applyBorder="1" applyAlignment="1">
      <alignment horizontal="right"/>
    </xf>
    <xf numFmtId="49" fontId="7" fillId="0" borderId="3" xfId="0" applyNumberFormat="1" applyFont="1" applyBorder="1"/>
    <xf numFmtId="43" fontId="7" fillId="0" borderId="3" xfId="1" applyFont="1" applyBorder="1"/>
    <xf numFmtId="0" fontId="7" fillId="0" borderId="4" xfId="0" applyFont="1" applyBorder="1"/>
    <xf numFmtId="0" fontId="7" fillId="0" borderId="5" xfId="0" quotePrefix="1" applyFont="1" applyBorder="1"/>
    <xf numFmtId="0" fontId="10" fillId="0" borderId="0" xfId="0" applyFont="1"/>
    <xf numFmtId="0" fontId="7" fillId="0" borderId="6" xfId="0" applyFont="1" applyBorder="1"/>
    <xf numFmtId="0" fontId="7" fillId="0" borderId="7" xfId="0" quotePrefix="1" applyFont="1" applyBorder="1" applyAlignment="1">
      <alignment horizontal="left" indent="2"/>
    </xf>
    <xf numFmtId="0" fontId="10" fillId="0" borderId="1" xfId="0" applyFont="1" applyBorder="1"/>
    <xf numFmtId="49" fontId="7" fillId="0" borderId="1" xfId="0" applyNumberFormat="1" applyFont="1" applyBorder="1" applyAlignment="1">
      <alignment horizontal="right"/>
    </xf>
    <xf numFmtId="49" fontId="7" fillId="0" borderId="1" xfId="0" applyNumberFormat="1" applyFont="1" applyBorder="1"/>
    <xf numFmtId="0" fontId="7" fillId="0" borderId="1" xfId="0" applyFont="1" applyBorder="1"/>
    <xf numFmtId="43" fontId="7" fillId="0" borderId="1" xfId="1" applyFont="1" applyBorder="1"/>
    <xf numFmtId="0" fontId="7" fillId="0" borderId="8" xfId="0" applyFont="1" applyBorder="1"/>
    <xf numFmtId="0" fontId="5" fillId="0" borderId="0" xfId="0" applyFont="1" applyAlignment="1">
      <alignment horizontal="center" vertical="top"/>
    </xf>
    <xf numFmtId="49" fontId="5" fillId="0" borderId="0" xfId="0" applyNumberFormat="1" applyFont="1"/>
    <xf numFmtId="0" fontId="7" fillId="0" borderId="2" xfId="0" quotePrefix="1" applyFont="1" applyBorder="1"/>
    <xf numFmtId="0" fontId="10" fillId="0" borderId="3" xfId="0" applyFont="1" applyBorder="1"/>
    <xf numFmtId="0" fontId="7" fillId="0" borderId="5" xfId="0" quotePrefix="1" applyFont="1" applyBorder="1" applyAlignment="1">
      <alignment horizontal="left" indent="2"/>
    </xf>
    <xf numFmtId="0" fontId="11" fillId="0" borderId="7" xfId="0" applyFont="1" applyBorder="1" applyAlignment="1">
      <alignment horizontal="left" indent="2"/>
    </xf>
    <xf numFmtId="0" fontId="11" fillId="0" borderId="0" xfId="0" applyFont="1" applyAlignment="1">
      <alignment horizontal="left" indent="2"/>
    </xf>
    <xf numFmtId="0" fontId="5" fillId="4" borderId="0" xfId="0" applyFont="1" applyFill="1"/>
    <xf numFmtId="0" fontId="5" fillId="0" borderId="1" xfId="0" applyFont="1" applyBorder="1"/>
    <xf numFmtId="49" fontId="5" fillId="0" borderId="1" xfId="0" applyNumberFormat="1" applyFont="1" applyBorder="1" applyAlignment="1">
      <alignment horizontal="center"/>
    </xf>
    <xf numFmtId="49" fontId="5" fillId="0" borderId="1" xfId="0" applyNumberFormat="1" applyFont="1" applyBorder="1"/>
    <xf numFmtId="0" fontId="5" fillId="0" borderId="3" xfId="0" applyFont="1" applyBorder="1"/>
    <xf numFmtId="49" fontId="5" fillId="0" borderId="3" xfId="0" applyNumberFormat="1" applyFont="1" applyBorder="1" applyAlignment="1">
      <alignment horizontal="right"/>
    </xf>
    <xf numFmtId="49" fontId="5" fillId="0" borderId="3" xfId="0" applyNumberFormat="1" applyFont="1" applyBorder="1"/>
    <xf numFmtId="0" fontId="7" fillId="7" borderId="5" xfId="0" quotePrefix="1" applyFont="1" applyFill="1" applyBorder="1"/>
    <xf numFmtId="0" fontId="10" fillId="7" borderId="0" xfId="0" applyFont="1" applyFill="1"/>
    <xf numFmtId="49" fontId="7" fillId="7" borderId="0" xfId="0" applyNumberFormat="1" applyFont="1" applyFill="1" applyAlignment="1">
      <alignment horizontal="right"/>
    </xf>
    <xf numFmtId="49" fontId="12" fillId="7" borderId="0" xfId="0" applyNumberFormat="1" applyFont="1" applyFill="1" applyAlignment="1">
      <alignment horizontal="center"/>
    </xf>
    <xf numFmtId="49" fontId="7" fillId="7" borderId="0" xfId="0" applyNumberFormat="1" applyFont="1" applyFill="1"/>
    <xf numFmtId="0" fontId="7" fillId="7" borderId="0" xfId="0" applyFont="1" applyFill="1"/>
    <xf numFmtId="43" fontId="7" fillId="7" borderId="0" xfId="1" applyFont="1" applyFill="1" applyBorder="1"/>
    <xf numFmtId="0" fontId="7" fillId="7" borderId="6" xfId="0" applyFont="1" applyFill="1" applyBorder="1"/>
    <xf numFmtId="0" fontId="7" fillId="0" borderId="7" xfId="0" applyFont="1" applyBorder="1" applyAlignment="1">
      <alignment horizontal="left" indent="2"/>
    </xf>
    <xf numFmtId="0" fontId="11" fillId="0" borderId="3" xfId="0" applyFont="1" applyBorder="1" applyAlignment="1">
      <alignment horizontal="left" indent="2"/>
    </xf>
    <xf numFmtId="0" fontId="5" fillId="0" borderId="9" xfId="0" applyFont="1" applyBorder="1"/>
    <xf numFmtId="0" fontId="7" fillId="0" borderId="7" xfId="0" quotePrefix="1" applyFont="1" applyBorder="1"/>
    <xf numFmtId="0" fontId="7" fillId="0" borderId="1" xfId="0" quotePrefix="1" applyFont="1" applyBorder="1"/>
    <xf numFmtId="0" fontId="7" fillId="0" borderId="3" xfId="0" quotePrefix="1" applyFont="1" applyBorder="1"/>
    <xf numFmtId="0" fontId="7" fillId="0" borderId="0" xfId="0" applyFont="1" applyAlignment="1">
      <alignment horizontal="left"/>
    </xf>
    <xf numFmtId="0" fontId="7" fillId="0" borderId="5" xfId="0" applyFont="1" applyBorder="1"/>
    <xf numFmtId="49" fontId="7" fillId="0" borderId="0" xfId="0" applyNumberFormat="1" applyFont="1" applyAlignment="1">
      <alignment horizontal="left"/>
    </xf>
    <xf numFmtId="0" fontId="7" fillId="0" borderId="5" xfId="0" applyFont="1" applyBorder="1" applyAlignment="1">
      <alignment horizontal="left" indent="2"/>
    </xf>
    <xf numFmtId="49" fontId="5" fillId="0" borderId="0" xfId="0" applyNumberFormat="1" applyFont="1" applyAlignment="1">
      <alignment horizontal="right"/>
    </xf>
    <xf numFmtId="49" fontId="5" fillId="0" borderId="0" xfId="0" applyNumberFormat="1" applyFont="1" applyAlignment="1">
      <alignment horizontal="center"/>
    </xf>
    <xf numFmtId="0" fontId="7" fillId="0" borderId="0" xfId="0" quotePrefix="1" applyFont="1" applyAlignment="1">
      <alignment horizontal="left" indent="2"/>
    </xf>
    <xf numFmtId="0" fontId="13" fillId="0" borderId="0" xfId="5" applyFont="1"/>
    <xf numFmtId="0" fontId="14" fillId="0" borderId="0" xfId="5" applyFont="1"/>
    <xf numFmtId="8" fontId="13" fillId="0" borderId="0" xfId="5" applyNumberFormat="1" applyFont="1"/>
    <xf numFmtId="43" fontId="13" fillId="0" borderId="0" xfId="6" applyFont="1"/>
    <xf numFmtId="2" fontId="13" fillId="0" borderId="0" xfId="5" applyNumberFormat="1" applyFont="1"/>
    <xf numFmtId="0" fontId="13" fillId="0" borderId="0" xfId="5" applyFont="1" applyAlignment="1">
      <alignment horizontal="center"/>
    </xf>
    <xf numFmtId="43" fontId="13" fillId="0" borderId="0" xfId="6" quotePrefix="1" applyFont="1"/>
    <xf numFmtId="43" fontId="13" fillId="3" borderId="0" xfId="6" applyFont="1" applyFill="1"/>
    <xf numFmtId="44" fontId="14" fillId="3" borderId="0" xfId="7" applyFont="1" applyFill="1"/>
    <xf numFmtId="43" fontId="13" fillId="0" borderId="1" xfId="6" applyFont="1" applyBorder="1"/>
    <xf numFmtId="0" fontId="13" fillId="0" borderId="1" xfId="5" applyFont="1" applyBorder="1"/>
    <xf numFmtId="0" fontId="14" fillId="2" borderId="14" xfId="5" applyFont="1" applyFill="1" applyBorder="1"/>
    <xf numFmtId="0" fontId="14" fillId="2" borderId="2" xfId="5" applyFont="1" applyFill="1" applyBorder="1"/>
    <xf numFmtId="0" fontId="14" fillId="2" borderId="3" xfId="5" applyFont="1" applyFill="1" applyBorder="1"/>
    <xf numFmtId="0" fontId="14" fillId="2" borderId="3" xfId="5" applyFont="1" applyFill="1" applyBorder="1" applyAlignment="1">
      <alignment horizontal="center"/>
    </xf>
    <xf numFmtId="43" fontId="14" fillId="2" borderId="3" xfId="6" applyFont="1" applyFill="1" applyBorder="1" applyAlignment="1">
      <alignment horizontal="center"/>
    </xf>
    <xf numFmtId="2" fontId="14" fillId="2" borderId="3" xfId="5" applyNumberFormat="1" applyFont="1" applyFill="1" applyBorder="1" applyAlignment="1">
      <alignment horizontal="center"/>
    </xf>
    <xf numFmtId="0" fontId="14" fillId="2" borderId="4" xfId="5" applyFont="1" applyFill="1" applyBorder="1" applyAlignment="1">
      <alignment horizontal="center"/>
    </xf>
    <xf numFmtId="0" fontId="14" fillId="2" borderId="15" xfId="5" applyFont="1" applyFill="1" applyBorder="1"/>
    <xf numFmtId="0" fontId="14" fillId="2" borderId="5" xfId="5" applyFont="1" applyFill="1" applyBorder="1"/>
    <xf numFmtId="0" fontId="14" fillId="2" borderId="0" xfId="5" applyFont="1" applyFill="1"/>
    <xf numFmtId="0" fontId="14" fillId="2" borderId="0" xfId="5" applyFont="1" applyFill="1" applyAlignment="1">
      <alignment horizontal="center"/>
    </xf>
    <xf numFmtId="43" fontId="14" fillId="2" borderId="0" xfId="6" applyFont="1" applyFill="1" applyBorder="1" applyAlignment="1">
      <alignment horizontal="center"/>
    </xf>
    <xf numFmtId="2" fontId="14" fillId="2" borderId="0" xfId="5" applyNumberFormat="1" applyFont="1" applyFill="1" applyAlignment="1">
      <alignment horizontal="center"/>
    </xf>
    <xf numFmtId="0" fontId="14" fillId="2" borderId="6" xfId="5" applyFont="1" applyFill="1" applyBorder="1" applyAlignment="1">
      <alignment horizontal="center"/>
    </xf>
    <xf numFmtId="0" fontId="14" fillId="2" borderId="16" xfId="5" applyFont="1" applyFill="1" applyBorder="1"/>
    <xf numFmtId="0" fontId="14" fillId="2" borderId="7" xfId="5" applyFont="1" applyFill="1" applyBorder="1"/>
    <xf numFmtId="0" fontId="14" fillId="2" borderId="1" xfId="5" applyFont="1" applyFill="1" applyBorder="1"/>
    <xf numFmtId="0" fontId="14" fillId="2" borderId="1" xfId="5" applyFont="1" applyFill="1" applyBorder="1" applyAlignment="1">
      <alignment horizontal="center"/>
    </xf>
    <xf numFmtId="43" fontId="14" fillId="2" borderId="1" xfId="6" applyFont="1" applyFill="1" applyBorder="1" applyAlignment="1">
      <alignment horizontal="center"/>
    </xf>
    <xf numFmtId="2" fontId="14" fillId="2" borderId="1" xfId="5" applyNumberFormat="1" applyFont="1" applyFill="1" applyBorder="1"/>
    <xf numFmtId="0" fontId="14" fillId="2" borderId="8" xfId="5" applyFont="1" applyFill="1" applyBorder="1" applyAlignment="1">
      <alignment horizontal="center"/>
    </xf>
    <xf numFmtId="0" fontId="15" fillId="0" borderId="0" xfId="5" applyFont="1" applyAlignment="1">
      <alignment horizontal="center"/>
    </xf>
    <xf numFmtId="14" fontId="13" fillId="0" borderId="16" xfId="5" applyNumberFormat="1" applyFont="1" applyBorder="1" applyAlignment="1">
      <alignment horizontal="center"/>
    </xf>
    <xf numFmtId="0" fontId="13" fillId="0" borderId="16" xfId="5" applyFont="1" applyBorder="1"/>
    <xf numFmtId="0" fontId="13" fillId="0" borderId="8" xfId="5" applyFont="1" applyBorder="1" applyAlignment="1">
      <alignment horizontal="center"/>
    </xf>
    <xf numFmtId="0" fontId="13" fillId="0" borderId="9" xfId="5" applyFont="1" applyBorder="1" applyAlignment="1">
      <alignment horizontal="center"/>
    </xf>
    <xf numFmtId="0" fontId="13" fillId="0" borderId="9" xfId="5" quotePrefix="1" applyFont="1" applyBorder="1" applyAlignment="1">
      <alignment horizontal="center"/>
    </xf>
    <xf numFmtId="0" fontId="16" fillId="0" borderId="9" xfId="5" applyFont="1" applyBorder="1"/>
    <xf numFmtId="8" fontId="13" fillId="0" borderId="9" xfId="5" applyNumberFormat="1" applyFont="1" applyBorder="1"/>
    <xf numFmtId="8" fontId="13" fillId="0" borderId="8" xfId="5" applyNumberFormat="1" applyFont="1" applyBorder="1"/>
    <xf numFmtId="0" fontId="13" fillId="0" borderId="8" xfId="5" applyFont="1" applyBorder="1"/>
    <xf numFmtId="2" fontId="13" fillId="0" borderId="8" xfId="5" applyNumberFormat="1" applyFont="1" applyBorder="1" applyAlignment="1">
      <alignment horizontal="center"/>
    </xf>
    <xf numFmtId="8" fontId="13" fillId="0" borderId="13" xfId="6" applyNumberFormat="1" applyFont="1" applyFill="1" applyBorder="1"/>
    <xf numFmtId="43" fontId="13" fillId="0" borderId="8" xfId="6" applyFont="1" applyBorder="1"/>
    <xf numFmtId="8" fontId="13" fillId="0" borderId="8" xfId="6" applyNumberFormat="1" applyFont="1" applyBorder="1" applyAlignment="1">
      <alignment horizontal="center"/>
    </xf>
    <xf numFmtId="2" fontId="13" fillId="2" borderId="13" xfId="6" applyNumberFormat="1" applyFont="1" applyFill="1" applyBorder="1"/>
    <xf numFmtId="2" fontId="13" fillId="0" borderId="8" xfId="5" quotePrefix="1" applyNumberFormat="1" applyFont="1" applyBorder="1" applyAlignment="1">
      <alignment horizontal="center"/>
    </xf>
    <xf numFmtId="43" fontId="13" fillId="0" borderId="9" xfId="5" applyNumberFormat="1" applyFont="1" applyBorder="1" applyAlignment="1">
      <alignment horizontal="center"/>
    </xf>
    <xf numFmtId="43" fontId="13" fillId="0" borderId="0" xfId="6" applyFont="1" applyAlignment="1">
      <alignment horizontal="center"/>
    </xf>
    <xf numFmtId="0" fontId="13" fillId="0" borderId="8" xfId="5" quotePrefix="1" applyFont="1" applyBorder="1" applyAlignment="1">
      <alignment horizontal="center"/>
    </xf>
    <xf numFmtId="2" fontId="13" fillId="0" borderId="9" xfId="5" applyNumberFormat="1" applyFont="1" applyBorder="1" applyAlignment="1">
      <alignment horizontal="center"/>
    </xf>
    <xf numFmtId="43" fontId="13" fillId="2" borderId="13" xfId="6" applyFont="1" applyFill="1" applyBorder="1"/>
    <xf numFmtId="0" fontId="13" fillId="0" borderId="8" xfId="5" applyFont="1" applyBorder="1" applyAlignment="1">
      <alignment horizontal="center" wrapText="1"/>
    </xf>
    <xf numFmtId="11" fontId="13" fillId="0" borderId="9" xfId="5" quotePrefix="1" applyNumberFormat="1" applyFont="1" applyBorder="1" applyAlignment="1">
      <alignment horizontal="center"/>
    </xf>
    <xf numFmtId="0" fontId="14" fillId="0" borderId="8" xfId="5" applyFont="1" applyBorder="1" applyAlignment="1">
      <alignment horizontal="left"/>
    </xf>
    <xf numFmtId="43" fontId="13" fillId="0" borderId="8" xfId="6" applyFont="1" applyBorder="1" applyAlignment="1">
      <alignment horizontal="center"/>
    </xf>
    <xf numFmtId="8" fontId="13" fillId="0" borderId="13" xfId="6" applyNumberFormat="1" applyFont="1" applyBorder="1"/>
    <xf numFmtId="14" fontId="13" fillId="0" borderId="17" xfId="5" applyNumberFormat="1" applyFont="1" applyBorder="1" applyAlignment="1">
      <alignment horizontal="center"/>
    </xf>
    <xf numFmtId="0" fontId="13" fillId="0" borderId="17" xfId="5" applyFont="1" applyBorder="1"/>
    <xf numFmtId="0" fontId="13" fillId="0" borderId="18" xfId="5" applyFont="1" applyBorder="1" applyAlignment="1">
      <alignment horizontal="center"/>
    </xf>
    <xf numFmtId="8" fontId="13" fillId="0" borderId="18" xfId="5" applyNumberFormat="1" applyFont="1" applyBorder="1"/>
    <xf numFmtId="2" fontId="13" fillId="0" borderId="18" xfId="5" applyNumberFormat="1" applyFont="1" applyBorder="1" applyAlignment="1">
      <alignment horizontal="center"/>
    </xf>
    <xf numFmtId="8" fontId="13" fillId="0" borderId="18" xfId="6" applyNumberFormat="1" applyFont="1" applyBorder="1"/>
    <xf numFmtId="43" fontId="13" fillId="2" borderId="17" xfId="6" applyFont="1" applyFill="1" applyBorder="1"/>
    <xf numFmtId="43" fontId="13" fillId="0" borderId="18" xfId="6" applyFont="1" applyBorder="1"/>
    <xf numFmtId="43" fontId="13" fillId="0" borderId="18" xfId="6" applyFont="1" applyBorder="1" applyAlignment="1">
      <alignment horizontal="center"/>
    </xf>
    <xf numFmtId="0" fontId="13" fillId="0" borderId="17" xfId="5" applyFont="1" applyBorder="1" applyAlignment="1">
      <alignment horizontal="center"/>
    </xf>
    <xf numFmtId="14" fontId="14" fillId="0" borderId="16" xfId="5" applyNumberFormat="1" applyFont="1" applyBorder="1"/>
    <xf numFmtId="0" fontId="14" fillId="0" borderId="8" xfId="5" applyFont="1" applyBorder="1"/>
    <xf numFmtId="2" fontId="14" fillId="0" borderId="8" xfId="5" applyNumberFormat="1" applyFont="1" applyBorder="1"/>
    <xf numFmtId="8" fontId="14" fillId="0" borderId="8" xfId="6" applyNumberFormat="1" applyFont="1" applyBorder="1"/>
    <xf numFmtId="40" fontId="13" fillId="2" borderId="8" xfId="6" applyNumberFormat="1" applyFont="1" applyFill="1" applyBorder="1"/>
    <xf numFmtId="2" fontId="13" fillId="2" borderId="8" xfId="6" applyNumberFormat="1" applyFont="1" applyFill="1" applyBorder="1"/>
    <xf numFmtId="0" fontId="13" fillId="0" borderId="16" xfId="5" applyFont="1" applyBorder="1" applyAlignment="1">
      <alignment horizontal="center"/>
    </xf>
    <xf numFmtId="0" fontId="17" fillId="0" borderId="20" xfId="0" applyFont="1" applyBorder="1"/>
    <xf numFmtId="0" fontId="7" fillId="0" borderId="21" xfId="0" applyFont="1" applyBorder="1"/>
    <xf numFmtId="0" fontId="7" fillId="9" borderId="21" xfId="0" applyFont="1" applyFill="1" applyBorder="1"/>
    <xf numFmtId="0" fontId="7" fillId="0" borderId="22" xfId="0" applyFont="1" applyBorder="1"/>
    <xf numFmtId="0" fontId="17" fillId="0" borderId="23" xfId="0" applyFont="1" applyBorder="1"/>
    <xf numFmtId="0" fontId="7" fillId="3" borderId="0" xfId="0" applyFont="1" applyFill="1"/>
    <xf numFmtId="0" fontId="7" fillId="0" borderId="24" xfId="0" applyFont="1" applyBorder="1"/>
    <xf numFmtId="0" fontId="7" fillId="9" borderId="19" xfId="0" applyFont="1" applyFill="1" applyBorder="1"/>
    <xf numFmtId="0" fontId="7" fillId="8" borderId="0" xfId="0" applyFont="1" applyFill="1"/>
    <xf numFmtId="0" fontId="7" fillId="0" borderId="23" xfId="0" applyFont="1" applyBorder="1"/>
    <xf numFmtId="0" fontId="5" fillId="6" borderId="10" xfId="0" applyFont="1" applyFill="1" applyBorder="1" applyAlignment="1">
      <alignment horizontal="center"/>
    </xf>
    <xf numFmtId="0" fontId="5" fillId="6" borderId="0" xfId="0" applyFont="1" applyFill="1" applyAlignment="1">
      <alignment horizontal="center"/>
    </xf>
    <xf numFmtId="9" fontId="7" fillId="8" borderId="3" xfId="4" applyFont="1" applyFill="1" applyBorder="1"/>
    <xf numFmtId="0" fontId="5" fillId="0" borderId="9" xfId="0" applyFont="1" applyBorder="1" applyAlignment="1">
      <alignment horizontal="center"/>
    </xf>
    <xf numFmtId="0" fontId="5" fillId="0" borderId="5" xfId="0" applyFont="1" applyBorder="1" applyAlignment="1">
      <alignment horizontal="right"/>
    </xf>
    <xf numFmtId="39" fontId="7" fillId="3" borderId="0" xfId="0" applyNumberFormat="1" applyFont="1" applyFill="1"/>
    <xf numFmtId="39" fontId="7" fillId="8" borderId="0" xfId="0" applyNumberFormat="1" applyFont="1" applyFill="1"/>
    <xf numFmtId="39" fontId="7" fillId="0" borderId="0" xfId="0" applyNumberFormat="1" applyFont="1"/>
    <xf numFmtId="44" fontId="7" fillId="8" borderId="6" xfId="3" applyFont="1" applyFill="1" applyBorder="1"/>
    <xf numFmtId="0" fontId="7" fillId="0" borderId="11" xfId="0" applyFont="1" applyBorder="1" applyAlignment="1">
      <alignment horizontal="left"/>
    </xf>
    <xf numFmtId="39" fontId="7" fillId="9" borderId="12" xfId="0" applyNumberFormat="1" applyFont="1" applyFill="1" applyBorder="1"/>
    <xf numFmtId="39" fontId="5" fillId="8" borderId="13" xfId="0" applyNumberFormat="1" applyFont="1" applyFill="1" applyBorder="1"/>
    <xf numFmtId="0" fontId="7" fillId="0" borderId="2" xfId="0" applyFont="1" applyBorder="1" applyAlignment="1">
      <alignment horizontal="left"/>
    </xf>
    <xf numFmtId="0" fontId="7" fillId="0" borderId="5" xfId="0" applyFont="1" applyBorder="1" applyAlignment="1">
      <alignment horizontal="left"/>
    </xf>
    <xf numFmtId="164" fontId="5" fillId="8" borderId="0" xfId="4" applyNumberFormat="1" applyFont="1" applyFill="1" applyBorder="1"/>
    <xf numFmtId="44" fontId="7" fillId="0" borderId="6" xfId="3" applyFont="1" applyBorder="1"/>
    <xf numFmtId="0" fontId="5" fillId="0" borderId="7" xfId="0" applyFont="1" applyBorder="1" applyAlignment="1">
      <alignment horizontal="right"/>
    </xf>
    <xf numFmtId="10" fontId="18" fillId="0" borderId="1" xfId="4" applyNumberFormat="1" applyFont="1" applyBorder="1"/>
    <xf numFmtId="44" fontId="18" fillId="8" borderId="8" xfId="3" applyFont="1" applyFill="1" applyBorder="1"/>
    <xf numFmtId="0" fontId="7" fillId="0" borderId="2" xfId="0" applyFont="1" applyBorder="1"/>
    <xf numFmtId="0" fontId="7" fillId="9" borderId="3" xfId="0" applyFont="1" applyFill="1" applyBorder="1"/>
    <xf numFmtId="0" fontId="7" fillId="9" borderId="0" xfId="0" applyFont="1" applyFill="1"/>
    <xf numFmtId="0" fontId="19" fillId="0" borderId="0" xfId="0" applyFont="1" applyAlignment="1">
      <alignment vertical="center"/>
    </xf>
    <xf numFmtId="0" fontId="19" fillId="0" borderId="6" xfId="0" applyFont="1" applyBorder="1" applyAlignment="1">
      <alignment vertical="center"/>
    </xf>
    <xf numFmtId="0" fontId="19" fillId="0" borderId="0" xfId="0" applyFont="1" applyAlignment="1">
      <alignment horizontal="right" vertical="center"/>
    </xf>
    <xf numFmtId="0" fontId="19" fillId="0" borderId="6" xfId="0" applyFont="1" applyBorder="1" applyAlignment="1">
      <alignment horizontal="right" vertical="center"/>
    </xf>
    <xf numFmtId="0" fontId="5" fillId="0" borderId="5" xfId="0" applyFont="1" applyBorder="1"/>
    <xf numFmtId="0" fontId="20" fillId="0" borderId="0" xfId="0" applyFont="1" applyAlignment="1">
      <alignment horizontal="left" vertical="top"/>
    </xf>
    <xf numFmtId="0" fontId="5" fillId="0" borderId="7" xfId="0" applyFont="1" applyBorder="1"/>
    <xf numFmtId="9" fontId="5" fillId="8" borderId="3" xfId="0" applyNumberFormat="1" applyFont="1" applyFill="1" applyBorder="1"/>
    <xf numFmtId="0" fontId="7" fillId="0" borderId="23" xfId="0" applyFont="1" applyBorder="1" applyAlignment="1">
      <alignment horizontal="right"/>
    </xf>
    <xf numFmtId="0" fontId="20" fillId="0" borderId="25" xfId="0" applyFont="1" applyBorder="1" applyAlignment="1">
      <alignment horizontal="right" vertical="top"/>
    </xf>
    <xf numFmtId="0" fontId="7" fillId="0" borderId="26" xfId="0" applyFont="1" applyBorder="1" applyAlignment="1">
      <alignment horizontal="left"/>
    </xf>
    <xf numFmtId="0" fontId="7" fillId="0" borderId="26" xfId="0" applyFont="1" applyBorder="1"/>
    <xf numFmtId="0" fontId="7" fillId="0" borderId="27" xfId="0" applyFont="1" applyBorder="1"/>
    <xf numFmtId="0" fontId="20" fillId="0" borderId="0" xfId="0" applyFont="1" applyAlignment="1">
      <alignment horizontal="right" vertical="top"/>
    </xf>
    <xf numFmtId="0" fontId="7" fillId="0" borderId="20" xfId="0" applyFont="1" applyBorder="1"/>
    <xf numFmtId="9" fontId="7" fillId="8" borderId="3" xfId="4" applyFont="1" applyFill="1" applyBorder="1" applyAlignment="1">
      <alignment horizontal="center"/>
    </xf>
    <xf numFmtId="10" fontId="7" fillId="0" borderId="3" xfId="0" applyNumberFormat="1" applyFont="1" applyBorder="1"/>
    <xf numFmtId="43" fontId="7" fillId="9" borderId="0" xfId="1" applyFont="1" applyFill="1" applyBorder="1"/>
    <xf numFmtId="44" fontId="5" fillId="8" borderId="9" xfId="3" applyFont="1" applyFill="1" applyBorder="1"/>
    <xf numFmtId="0" fontId="7" fillId="0" borderId="7" xfId="0" applyFont="1" applyBorder="1"/>
    <xf numFmtId="44" fontId="5" fillId="3" borderId="0" xfId="3" applyFont="1" applyFill="1" applyBorder="1"/>
    <xf numFmtId="43" fontId="5" fillId="8" borderId="9" xfId="1" applyFont="1" applyFill="1" applyBorder="1"/>
    <xf numFmtId="0" fontId="17" fillId="0" borderId="21" xfId="0" applyFont="1" applyBorder="1"/>
    <xf numFmtId="0" fontId="5" fillId="10" borderId="0" xfId="0" quotePrefix="1" applyFont="1" applyFill="1" applyAlignment="1">
      <alignment horizontal="center"/>
    </xf>
    <xf numFmtId="0" fontId="5" fillId="10" borderId="0" xfId="0" applyFont="1" applyFill="1" applyAlignment="1">
      <alignment horizontal="center"/>
    </xf>
    <xf numFmtId="43" fontId="13" fillId="0" borderId="0" xfId="6" applyFont="1" applyAlignment="1">
      <alignment horizontal="right"/>
    </xf>
    <xf numFmtId="0" fontId="7" fillId="3" borderId="5" xfId="0" applyFont="1" applyFill="1" applyBorder="1" applyAlignment="1">
      <alignment horizontal="left" indent="2"/>
    </xf>
    <xf numFmtId="0" fontId="10" fillId="3" borderId="0" xfId="0" applyFont="1" applyFill="1"/>
    <xf numFmtId="49" fontId="7" fillId="3" borderId="0" xfId="0" applyNumberFormat="1" applyFont="1" applyFill="1" applyAlignment="1">
      <alignment horizontal="right"/>
    </xf>
    <xf numFmtId="49" fontId="7" fillId="3" borderId="0" xfId="0" applyNumberFormat="1" applyFont="1" applyFill="1"/>
    <xf numFmtId="43" fontId="7" fillId="3" borderId="0" xfId="1" applyFont="1" applyFill="1" applyBorder="1"/>
    <xf numFmtId="0" fontId="7" fillId="3" borderId="6" xfId="0" applyFont="1" applyFill="1" applyBorder="1"/>
    <xf numFmtId="0" fontId="11" fillId="0" borderId="5" xfId="0" applyFont="1" applyBorder="1" applyAlignment="1">
      <alignment horizontal="left" indent="2"/>
    </xf>
    <xf numFmtId="0" fontId="7" fillId="3" borderId="5" xfId="0" applyFont="1" applyFill="1" applyBorder="1"/>
    <xf numFmtId="0" fontId="8" fillId="0" borderId="1" xfId="0" applyFont="1" applyBorder="1" applyAlignment="1">
      <alignment wrapText="1"/>
    </xf>
    <xf numFmtId="49" fontId="5" fillId="0" borderId="1" xfId="0" applyNumberFormat="1" applyFont="1" applyBorder="1" applyAlignment="1">
      <alignment horizontal="right"/>
    </xf>
    <xf numFmtId="43" fontId="7" fillId="0" borderId="0" xfId="1" applyFont="1" applyFill="1" applyBorder="1"/>
    <xf numFmtId="49" fontId="7" fillId="0" borderId="0" xfId="0" applyNumberFormat="1" applyFont="1" applyAlignment="1">
      <alignment horizontal="left" indent="2"/>
    </xf>
    <xf numFmtId="49" fontId="7" fillId="0" borderId="1" xfId="0" applyNumberFormat="1" applyFont="1" applyBorder="1" applyAlignment="1">
      <alignment horizontal="left" indent="2"/>
    </xf>
    <xf numFmtId="0" fontId="7" fillId="0" borderId="0" xfId="0" applyFont="1" applyAlignment="1">
      <alignment horizontal="left" indent="2"/>
    </xf>
    <xf numFmtId="43" fontId="13" fillId="3" borderId="8" xfId="5" applyNumberFormat="1" applyFont="1" applyFill="1" applyBorder="1"/>
    <xf numFmtId="2" fontId="13" fillId="3" borderId="8" xfId="5" applyNumberFormat="1" applyFont="1" applyFill="1" applyBorder="1" applyAlignment="1">
      <alignment horizontal="center"/>
    </xf>
    <xf numFmtId="8" fontId="13" fillId="8" borderId="8" xfId="5" applyNumberFormat="1" applyFont="1" applyFill="1" applyBorder="1"/>
    <xf numFmtId="164" fontId="18" fillId="0" borderId="1" xfId="1" applyNumberFormat="1" applyFont="1" applyFill="1" applyBorder="1"/>
    <xf numFmtId="10" fontId="18" fillId="0" borderId="0" xfId="4" applyNumberFormat="1" applyFont="1" applyBorder="1"/>
    <xf numFmtId="43" fontId="18" fillId="8" borderId="0" xfId="1" applyFont="1" applyFill="1" applyBorder="1"/>
    <xf numFmtId="44" fontId="18" fillId="8" borderId="9" xfId="3" applyFont="1" applyFill="1" applyBorder="1"/>
    <xf numFmtId="9" fontId="5" fillId="8" borderId="9" xfId="4" applyFont="1" applyFill="1" applyBorder="1"/>
    <xf numFmtId="9" fontId="5" fillId="8" borderId="9" xfId="0" applyNumberFormat="1" applyFont="1" applyFill="1" applyBorder="1"/>
    <xf numFmtId="0" fontId="5" fillId="8" borderId="9" xfId="0" applyFont="1" applyFill="1" applyBorder="1"/>
    <xf numFmtId="164" fontId="5" fillId="8" borderId="9" xfId="0" applyNumberFormat="1" applyFont="1" applyFill="1" applyBorder="1"/>
    <xf numFmtId="39" fontId="7" fillId="0" borderId="3" xfId="0" applyNumberFormat="1" applyFont="1" applyBorder="1"/>
    <xf numFmtId="0" fontId="5" fillId="0" borderId="14" xfId="0" applyFont="1" applyBorder="1" applyAlignment="1">
      <alignment vertical="center"/>
    </xf>
    <xf numFmtId="0" fontId="7" fillId="0" borderId="7" xfId="0" applyFont="1" applyBorder="1" applyAlignment="1">
      <alignment horizontal="right"/>
    </xf>
    <xf numFmtId="39" fontId="7" fillId="9" borderId="1" xfId="0" applyNumberFormat="1" applyFont="1" applyFill="1" applyBorder="1"/>
    <xf numFmtId="0" fontId="21" fillId="0" borderId="0" xfId="0" applyFont="1"/>
    <xf numFmtId="39" fontId="5" fillId="8" borderId="1" xfId="0" applyNumberFormat="1" applyFont="1" applyFill="1" applyBorder="1"/>
    <xf numFmtId="39" fontId="5" fillId="0" borderId="3" xfId="0" applyNumberFormat="1" applyFont="1" applyBorder="1"/>
    <xf numFmtId="0" fontId="5" fillId="0" borderId="9" xfId="0" applyFont="1" applyBorder="1" applyAlignment="1">
      <alignment horizontal="center" vertical="center"/>
    </xf>
    <xf numFmtId="39" fontId="7" fillId="9" borderId="12" xfId="0" applyNumberFormat="1" applyFont="1" applyFill="1" applyBorder="1" applyAlignment="1">
      <alignment horizontal="right"/>
    </xf>
    <xf numFmtId="39" fontId="7" fillId="0" borderId="3" xfId="0" applyNumberFormat="1" applyFont="1" applyBorder="1" applyAlignment="1">
      <alignment horizontal="right"/>
    </xf>
    <xf numFmtId="39" fontId="7" fillId="9" borderId="1" xfId="0" applyNumberFormat="1" applyFont="1" applyFill="1" applyBorder="1" applyAlignment="1">
      <alignment horizontal="right"/>
    </xf>
    <xf numFmtId="44" fontId="13" fillId="3" borderId="8" xfId="3" applyFont="1" applyFill="1" applyBorder="1" applyAlignment="1">
      <alignment horizontal="center"/>
    </xf>
    <xf numFmtId="43" fontId="13" fillId="9" borderId="8" xfId="6" applyFont="1" applyFill="1" applyBorder="1"/>
    <xf numFmtId="14" fontId="13" fillId="9" borderId="16" xfId="5" applyNumberFormat="1" applyFont="1" applyFill="1" applyBorder="1" applyAlignment="1">
      <alignment horizontal="center"/>
    </xf>
    <xf numFmtId="0" fontId="13" fillId="9" borderId="16" xfId="5" applyFont="1" applyFill="1" applyBorder="1"/>
    <xf numFmtId="0" fontId="13" fillId="9" borderId="8" xfId="5" applyFont="1" applyFill="1" applyBorder="1" applyAlignment="1">
      <alignment horizontal="center"/>
    </xf>
    <xf numFmtId="0" fontId="13" fillId="9" borderId="9" xfId="5" applyFont="1" applyFill="1" applyBorder="1" applyAlignment="1">
      <alignment horizontal="center"/>
    </xf>
    <xf numFmtId="0" fontId="13" fillId="9" borderId="9" xfId="5" quotePrefix="1" applyFont="1" applyFill="1" applyBorder="1" applyAlignment="1">
      <alignment horizontal="center"/>
    </xf>
    <xf numFmtId="0" fontId="16" fillId="9" borderId="9" xfId="5" applyFont="1" applyFill="1" applyBorder="1"/>
    <xf numFmtId="0" fontId="13" fillId="9" borderId="8" xfId="5" quotePrefix="1" applyFont="1" applyFill="1" applyBorder="1" applyAlignment="1">
      <alignment horizontal="center"/>
    </xf>
    <xf numFmtId="44" fontId="7" fillId="3" borderId="0" xfId="0" applyNumberFormat="1" applyFont="1" applyFill="1"/>
    <xf numFmtId="0" fontId="5" fillId="0" borderId="0" xfId="0" applyFont="1" applyAlignment="1">
      <alignment horizontal="left" indent="2"/>
    </xf>
    <xf numFmtId="43" fontId="18" fillId="8" borderId="9" xfId="1" applyFont="1" applyFill="1" applyBorder="1"/>
    <xf numFmtId="0" fontId="17" fillId="0" borderId="0" xfId="0" applyFont="1"/>
    <xf numFmtId="0" fontId="7" fillId="11" borderId="0" xfId="0" applyFont="1" applyFill="1"/>
    <xf numFmtId="0" fontId="5" fillId="11" borderId="1" xfId="0" applyFont="1" applyFill="1" applyBorder="1"/>
    <xf numFmtId="0" fontId="7" fillId="11" borderId="1" xfId="0" applyFont="1" applyFill="1" applyBorder="1"/>
    <xf numFmtId="0" fontId="7" fillId="11" borderId="3" xfId="0" applyFont="1" applyFill="1" applyBorder="1"/>
    <xf numFmtId="0" fontId="7" fillId="11" borderId="0" xfId="0" quotePrefix="1" applyFont="1" applyFill="1" applyAlignment="1">
      <alignment horizontal="left"/>
    </xf>
    <xf numFmtId="0" fontId="7" fillId="11" borderId="1" xfId="0" applyFont="1" applyFill="1" applyBorder="1" applyAlignment="1">
      <alignment horizontal="right"/>
    </xf>
    <xf numFmtId="0" fontId="7" fillId="11" borderId="0" xfId="0" applyFont="1" applyFill="1" applyAlignment="1">
      <alignment horizontal="right"/>
    </xf>
    <xf numFmtId="0" fontId="7" fillId="11" borderId="0" xfId="0" quotePrefix="1" applyFont="1" applyFill="1"/>
    <xf numFmtId="0" fontId="7" fillId="11" borderId="0" xfId="0" quotePrefix="1" applyFont="1" applyFill="1" applyAlignment="1">
      <alignment horizontal="right"/>
    </xf>
    <xf numFmtId="0" fontId="7" fillId="11" borderId="0" xfId="0" applyFont="1" applyFill="1" applyAlignment="1">
      <alignment horizontal="left"/>
    </xf>
    <xf numFmtId="0" fontId="5" fillId="11" borderId="0" xfId="0" applyFont="1" applyFill="1"/>
    <xf numFmtId="0" fontId="7" fillId="11" borderId="1" xfId="0" quotePrefix="1" applyFont="1" applyFill="1" applyBorder="1" applyAlignment="1">
      <alignment horizontal="right"/>
    </xf>
    <xf numFmtId="0" fontId="7" fillId="11" borderId="3" xfId="0" applyFont="1" applyFill="1" applyBorder="1" applyAlignment="1">
      <alignment horizontal="left"/>
    </xf>
    <xf numFmtId="0" fontId="5" fillId="6" borderId="10" xfId="0" applyFont="1" applyFill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21" fillId="0" borderId="26" xfId="0" applyFont="1" applyBorder="1" applyAlignment="1">
      <alignment horizontal="left"/>
    </xf>
    <xf numFmtId="14" fontId="13" fillId="9" borderId="0" xfId="5" applyNumberFormat="1" applyFont="1" applyFill="1" applyAlignment="1">
      <alignment horizontal="center"/>
    </xf>
    <xf numFmtId="0" fontId="14" fillId="2" borderId="3" xfId="5" applyFont="1" applyFill="1" applyBorder="1" applyAlignment="1">
      <alignment horizontal="center" wrapText="1"/>
    </xf>
    <xf numFmtId="0" fontId="14" fillId="2" borderId="0" xfId="5" applyFont="1" applyFill="1" applyAlignment="1">
      <alignment horizontal="center" wrapText="1"/>
    </xf>
    <xf numFmtId="0" fontId="14" fillId="2" borderId="1" xfId="5" applyFont="1" applyFill="1" applyBorder="1" applyAlignment="1">
      <alignment horizontal="center" wrapText="1"/>
    </xf>
    <xf numFmtId="0" fontId="13" fillId="9" borderId="0" xfId="6" applyNumberFormat="1" applyFont="1" applyFill="1" applyAlignment="1">
      <alignment horizontal="center"/>
    </xf>
    <xf numFmtId="0" fontId="13" fillId="9" borderId="0" xfId="5" applyFont="1" applyFill="1" applyAlignment="1">
      <alignment horizontal="center"/>
    </xf>
    <xf numFmtId="14" fontId="13" fillId="9" borderId="1" xfId="5" applyNumberFormat="1" applyFont="1" applyFill="1" applyBorder="1" applyAlignment="1">
      <alignment horizontal="center"/>
    </xf>
    <xf numFmtId="43" fontId="14" fillId="2" borderId="0" xfId="6" applyFont="1" applyFill="1" applyBorder="1" applyAlignment="1">
      <alignment horizontal="center" wrapText="1"/>
    </xf>
    <xf numFmtId="43" fontId="14" fillId="2" borderId="1" xfId="6" applyFont="1" applyFill="1" applyBorder="1" applyAlignment="1">
      <alignment horizontal="center" wrapText="1"/>
    </xf>
    <xf numFmtId="0" fontId="8" fillId="0" borderId="0" xfId="0" applyFont="1" applyAlignment="1">
      <alignment horizontal="left" vertical="top" wrapText="1"/>
    </xf>
    <xf numFmtId="0" fontId="7" fillId="0" borderId="0" xfId="0" applyFont="1" applyFill="1"/>
    <xf numFmtId="0" fontId="7" fillId="0" borderId="0" xfId="0" applyFont="1" applyFill="1" applyAlignment="1">
      <alignment horizontal="right"/>
    </xf>
    <xf numFmtId="0" fontId="7" fillId="0" borderId="0" xfId="0" quotePrefix="1" applyFont="1" applyFill="1"/>
    <xf numFmtId="49" fontId="5" fillId="0" borderId="0" xfId="0" applyNumberFormat="1" applyFont="1" applyAlignment="1">
      <alignment horizontal="center"/>
    </xf>
    <xf numFmtId="49" fontId="5" fillId="0" borderId="0" xfId="0" applyNumberFormat="1" applyFont="1" applyAlignment="1"/>
    <xf numFmtId="0" fontId="5" fillId="0" borderId="0" xfId="0" applyFont="1" applyAlignment="1"/>
    <xf numFmtId="0" fontId="5" fillId="0" borderId="1" xfId="0" applyFont="1" applyFill="1" applyBorder="1"/>
    <xf numFmtId="0" fontId="0" fillId="0" borderId="0" xfId="0" applyFill="1"/>
    <xf numFmtId="0" fontId="7" fillId="0" borderId="1" xfId="0" applyFont="1" applyFill="1" applyBorder="1"/>
    <xf numFmtId="0" fontId="5" fillId="0" borderId="0" xfId="0" applyFont="1" applyFill="1" applyBorder="1"/>
    <xf numFmtId="2" fontId="14" fillId="0" borderId="0" xfId="5" applyNumberFormat="1" applyFont="1"/>
    <xf numFmtId="39" fontId="13" fillId="0" borderId="28" xfId="6" applyNumberFormat="1" applyFont="1" applyBorder="1" applyAlignment="1">
      <alignment horizontal="center"/>
    </xf>
    <xf numFmtId="39" fontId="13" fillId="0" borderId="29" xfId="6" applyNumberFormat="1" applyFont="1" applyBorder="1" applyAlignment="1">
      <alignment horizontal="center"/>
    </xf>
    <xf numFmtId="39" fontId="13" fillId="0" borderId="0" xfId="6" applyNumberFormat="1" applyFont="1" applyAlignment="1">
      <alignment horizontal="center"/>
    </xf>
    <xf numFmtId="39" fontId="14" fillId="0" borderId="29" xfId="5" applyNumberFormat="1" applyFont="1" applyBorder="1" applyAlignment="1">
      <alignment horizontal="center"/>
    </xf>
    <xf numFmtId="39" fontId="13" fillId="0" borderId="0" xfId="6" applyNumberFormat="1" applyFont="1" applyBorder="1" applyAlignment="1">
      <alignment horizontal="center"/>
    </xf>
    <xf numFmtId="0" fontId="7" fillId="0" borderId="3" xfId="0" applyFont="1" applyFill="1" applyBorder="1"/>
    <xf numFmtId="0" fontId="7" fillId="0" borderId="0" xfId="0" applyFont="1" applyFill="1" applyBorder="1" applyAlignment="1">
      <alignment horizontal="left"/>
    </xf>
  </cellXfs>
  <cellStyles count="8">
    <cellStyle name="Comma" xfId="1" builtinId="3"/>
    <cellStyle name="Comma 2" xfId="6" xr:uid="{31013F6C-1895-40EC-8E87-6A94B481418D}"/>
    <cellStyle name="Currency" xfId="3" builtinId="4"/>
    <cellStyle name="Currency 2" xfId="7" xr:uid="{35B0D3D8-4945-40D1-ADF4-9DE51F9BF448}"/>
    <cellStyle name="Normal" xfId="0" builtinId="0"/>
    <cellStyle name="Normal 17" xfId="2" xr:uid="{00000000-0005-0000-0000-000002000000}"/>
    <cellStyle name="Normal 2" xfId="5" xr:uid="{14378D1C-5626-4B31-9469-B57FBC955D0E}"/>
    <cellStyle name="Percent" xfId="4" builtinId="5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945EE3-E1F9-484C-B943-04D676383B8C}">
  <dimension ref="B1:O30"/>
  <sheetViews>
    <sheetView tabSelected="1" workbookViewId="0">
      <selection activeCell="J17" sqref="J17:K17"/>
    </sheetView>
  </sheetViews>
  <sheetFormatPr defaultRowHeight="14.4"/>
  <cols>
    <col min="1" max="1" width="1.88671875" style="3" customWidth="1"/>
    <col min="2" max="2" width="3.21875" style="3" customWidth="1"/>
    <col min="3" max="3" width="28.88671875" style="3" customWidth="1"/>
    <col min="4" max="4" width="9.6640625" style="3" bestFit="1" customWidth="1"/>
    <col min="5" max="5" width="8.6640625" style="3" bestFit="1" customWidth="1"/>
    <col min="6" max="6" width="9.6640625" style="3" bestFit="1" customWidth="1"/>
    <col min="7" max="7" width="2.6640625" style="3" customWidth="1"/>
    <col min="8" max="8" width="8.88671875" style="3" bestFit="1" customWidth="1"/>
    <col min="9" max="9" width="3.21875" style="3" customWidth="1"/>
    <col min="10" max="10" width="13" style="3" customWidth="1"/>
    <col min="11" max="12" width="8.6640625" style="3" bestFit="1" customWidth="1"/>
    <col min="13" max="13" width="10.5546875" style="3" bestFit="1" customWidth="1"/>
    <col min="14" max="14" width="7.77734375" style="3" bestFit="1" customWidth="1"/>
    <col min="15" max="15" width="3.33203125" style="3" customWidth="1"/>
    <col min="16" max="16384" width="8.88671875" style="3"/>
  </cols>
  <sheetData>
    <row r="1" spans="2:15" ht="21.6" thickBot="1">
      <c r="B1" s="227" t="s">
        <v>73</v>
      </c>
    </row>
    <row r="2" spans="2:15">
      <c r="B2" s="142"/>
      <c r="C2" s="141" t="s">
        <v>202</v>
      </c>
    </row>
    <row r="3" spans="2:15">
      <c r="B3" s="145"/>
      <c r="C3" s="3" t="s">
        <v>203</v>
      </c>
    </row>
    <row r="4" spans="2:15">
      <c r="B4" s="148"/>
      <c r="C4" s="3" t="s">
        <v>204</v>
      </c>
    </row>
    <row r="5" spans="2:15" ht="15" thickBot="1"/>
    <row r="6" spans="2:15" ht="15.6">
      <c r="B6" s="186"/>
      <c r="C6" s="194" t="s">
        <v>92</v>
      </c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3"/>
    </row>
    <row r="7" spans="2:15" ht="15.6">
      <c r="B7" s="149"/>
      <c r="C7" s="9"/>
      <c r="J7" s="246" t="s">
        <v>214</v>
      </c>
      <c r="O7" s="146"/>
    </row>
    <row r="8" spans="2:15">
      <c r="B8" s="149"/>
      <c r="D8" s="260" t="s">
        <v>65</v>
      </c>
      <c r="E8" s="260"/>
      <c r="J8" s="150" t="s">
        <v>11</v>
      </c>
      <c r="K8" s="260" t="s">
        <v>65</v>
      </c>
      <c r="L8" s="260"/>
      <c r="M8" s="150"/>
      <c r="O8" s="146"/>
    </row>
    <row r="9" spans="2:15" ht="13.8" customHeight="1">
      <c r="B9" s="149"/>
      <c r="C9" s="151"/>
      <c r="D9" s="151" t="s">
        <v>66</v>
      </c>
      <c r="E9" s="151" t="s">
        <v>67</v>
      </c>
      <c r="F9" s="151" t="s">
        <v>59</v>
      </c>
      <c r="G9" s="151"/>
      <c r="H9" s="151" t="s">
        <v>72</v>
      </c>
      <c r="J9" s="151"/>
      <c r="K9" s="151" t="s">
        <v>66</v>
      </c>
      <c r="L9" s="151" t="s">
        <v>67</v>
      </c>
      <c r="M9" s="151" t="s">
        <v>63</v>
      </c>
      <c r="O9" s="146"/>
    </row>
    <row r="10" spans="2:15">
      <c r="B10" s="149"/>
      <c r="C10" s="14" t="s">
        <v>70</v>
      </c>
      <c r="D10" s="187">
        <f>D11/F11</f>
        <v>0.75000239578342121</v>
      </c>
      <c r="E10" s="187">
        <f>E11/F11</f>
        <v>0.24999760421657882</v>
      </c>
      <c r="F10" s="15"/>
      <c r="G10" s="15"/>
      <c r="H10" s="19"/>
      <c r="J10" s="261" t="s">
        <v>100</v>
      </c>
      <c r="K10" s="262"/>
      <c r="L10" s="262"/>
      <c r="M10" s="263"/>
      <c r="N10" s="153"/>
      <c r="O10" s="146"/>
    </row>
    <row r="11" spans="2:15">
      <c r="B11" s="149"/>
      <c r="C11" s="154" t="s">
        <v>60</v>
      </c>
      <c r="D11" s="155">
        <f>K11</f>
        <v>3130.51</v>
      </c>
      <c r="E11" s="155">
        <f>L11</f>
        <v>1043.49</v>
      </c>
      <c r="F11" s="156">
        <f>SUM(D11:E11)</f>
        <v>4174</v>
      </c>
      <c r="G11" s="157"/>
      <c r="H11" s="158">
        <f>F11/$K$16</f>
        <v>23.988505747126435</v>
      </c>
      <c r="J11" s="159" t="s">
        <v>64</v>
      </c>
      <c r="K11" s="160">
        <v>3130.51</v>
      </c>
      <c r="L11" s="160">
        <v>1043.49</v>
      </c>
      <c r="M11" s="161">
        <f>SUM(K11:L11)</f>
        <v>4174</v>
      </c>
      <c r="N11" s="153" t="s">
        <v>60</v>
      </c>
      <c r="O11" s="146"/>
    </row>
    <row r="12" spans="2:15" ht="14.4" customHeight="1">
      <c r="B12" s="149"/>
      <c r="C12" s="154" t="s">
        <v>61</v>
      </c>
      <c r="D12" s="155">
        <f>SUM(K13)</f>
        <v>1446.7900000000002</v>
      </c>
      <c r="E12" s="155">
        <f>SUM(L13)</f>
        <v>482.27000000000004</v>
      </c>
      <c r="F12" s="156">
        <f>SUM(D12:E12)</f>
        <v>1929.0600000000002</v>
      </c>
      <c r="G12" s="157"/>
      <c r="H12" s="158">
        <f>F12/$K$16</f>
        <v>11.086551724137932</v>
      </c>
      <c r="J12" s="162" t="s">
        <v>212</v>
      </c>
      <c r="K12" s="223"/>
      <c r="L12" s="223"/>
      <c r="M12" s="229"/>
      <c r="N12" s="224"/>
      <c r="O12" s="146"/>
    </row>
    <row r="13" spans="2:15">
      <c r="B13" s="149"/>
      <c r="C13" s="154" t="s">
        <v>71</v>
      </c>
      <c r="D13" s="156">
        <f>SUM(D11:D12)</f>
        <v>4577.3</v>
      </c>
      <c r="E13" s="156">
        <f>SUM(E11:E12)</f>
        <v>1525.76</v>
      </c>
      <c r="F13" s="156">
        <f>SUM(F11:F12)</f>
        <v>6103.06</v>
      </c>
      <c r="G13" s="157"/>
      <c r="H13" s="158">
        <f>F13/$K$16</f>
        <v>35.075057471264373</v>
      </c>
      <c r="J13" s="225">
        <v>5010180</v>
      </c>
      <c r="K13" s="226">
        <v>1446.7900000000002</v>
      </c>
      <c r="L13" s="226">
        <v>482.27000000000004</v>
      </c>
      <c r="M13" s="228">
        <f>SUM(K13:L13)</f>
        <v>1929.0600000000002</v>
      </c>
      <c r="N13" s="230" t="s">
        <v>20</v>
      </c>
      <c r="O13" s="146"/>
    </row>
    <row r="14" spans="2:15" ht="15" thickBot="1">
      <c r="B14" s="149"/>
      <c r="C14" s="154" t="s">
        <v>62</v>
      </c>
      <c r="D14" s="157"/>
      <c r="E14" s="157"/>
      <c r="F14" s="219">
        <f>F12/F11</f>
        <v>0.46216099664590327</v>
      </c>
      <c r="G14" s="157"/>
      <c r="H14" s="165"/>
      <c r="J14"/>
      <c r="K14"/>
      <c r="L14"/>
      <c r="M14"/>
      <c r="N14"/>
      <c r="O14" s="146"/>
    </row>
    <row r="15" spans="2:15" ht="15" thickBot="1">
      <c r="B15" s="149"/>
      <c r="C15" s="166" t="s">
        <v>209</v>
      </c>
      <c r="D15" s="167"/>
      <c r="E15" s="167"/>
      <c r="F15" s="245">
        <f>F14+1</f>
        <v>1.4621609966459033</v>
      </c>
      <c r="G15" s="167"/>
      <c r="H15" s="218">
        <f>H11*F15</f>
        <v>35.075057471264365</v>
      </c>
      <c r="J15" s="11" t="s">
        <v>201</v>
      </c>
      <c r="K15" s="147">
        <v>2088</v>
      </c>
      <c r="L15"/>
      <c r="M15"/>
      <c r="N15"/>
      <c r="O15" s="146"/>
    </row>
    <row r="16" spans="2:15" ht="15" thickBot="1">
      <c r="B16" s="149"/>
      <c r="J16" s="11" t="s">
        <v>200</v>
      </c>
      <c r="K16" s="147">
        <v>174</v>
      </c>
      <c r="L16"/>
      <c r="M16"/>
      <c r="N16"/>
      <c r="O16" s="146"/>
    </row>
    <row r="17" spans="2:15" ht="15.6">
      <c r="B17" s="149"/>
      <c r="C17" s="246" t="s">
        <v>215</v>
      </c>
      <c r="J17" s="292" t="s">
        <v>222</v>
      </c>
      <c r="K17"/>
      <c r="L17"/>
      <c r="M17"/>
      <c r="N17"/>
      <c r="O17" s="146"/>
    </row>
    <row r="18" spans="2:15">
      <c r="B18" s="149"/>
      <c r="C18" s="3" t="s">
        <v>74</v>
      </c>
      <c r="D18" s="151" t="s">
        <v>75</v>
      </c>
      <c r="E18" s="151" t="s">
        <v>76</v>
      </c>
      <c r="F18" s="151" t="s">
        <v>69</v>
      </c>
      <c r="J18"/>
      <c r="K18"/>
      <c r="L18"/>
      <c r="M18"/>
      <c r="N18"/>
      <c r="O18" s="146"/>
    </row>
    <row r="19" spans="2:15">
      <c r="B19" s="149"/>
      <c r="C19" s="169" t="s">
        <v>77</v>
      </c>
      <c r="D19" s="170">
        <v>12</v>
      </c>
      <c r="E19" s="15"/>
      <c r="F19" s="15"/>
      <c r="G19" s="15"/>
      <c r="H19" s="19"/>
      <c r="J19"/>
      <c r="K19"/>
      <c r="L19"/>
      <c r="M19"/>
      <c r="N19"/>
      <c r="O19" s="146"/>
    </row>
    <row r="20" spans="2:15" ht="15.6">
      <c r="B20" s="149"/>
      <c r="C20" s="59" t="s">
        <v>78</v>
      </c>
      <c r="D20" s="171">
        <v>12</v>
      </c>
      <c r="F20" s="172"/>
      <c r="H20" s="173"/>
      <c r="J20"/>
      <c r="K20"/>
      <c r="L20"/>
      <c r="M20"/>
      <c r="N20"/>
      <c r="O20" s="146"/>
    </row>
    <row r="21" spans="2:15" ht="15.6">
      <c r="B21" s="149"/>
      <c r="C21" s="59" t="s">
        <v>79</v>
      </c>
      <c r="D21" s="171">
        <v>14</v>
      </c>
      <c r="F21" s="174"/>
      <c r="H21" s="175"/>
      <c r="O21" s="146"/>
    </row>
    <row r="22" spans="2:15" ht="15.6">
      <c r="B22" s="149"/>
      <c r="C22" s="176" t="s">
        <v>80</v>
      </c>
      <c r="D22" s="221">
        <f>SUM(D19:D21)</f>
        <v>38</v>
      </c>
      <c r="F22" s="174"/>
      <c r="H22" s="175"/>
      <c r="O22" s="146"/>
    </row>
    <row r="23" spans="2:15" ht="15.6">
      <c r="B23" s="149"/>
      <c r="C23" s="59" t="s">
        <v>81</v>
      </c>
      <c r="E23" s="171">
        <v>8</v>
      </c>
      <c r="F23" s="177" t="s">
        <v>86</v>
      </c>
      <c r="H23" s="175"/>
      <c r="O23" s="146"/>
    </row>
    <row r="24" spans="2:15">
      <c r="B24" s="149"/>
      <c r="C24" s="176" t="s">
        <v>82</v>
      </c>
      <c r="D24" s="9"/>
      <c r="E24" s="221">
        <f>E23*D22</f>
        <v>304</v>
      </c>
      <c r="F24" s="9"/>
      <c r="H24" s="22"/>
      <c r="O24" s="146"/>
    </row>
    <row r="25" spans="2:15">
      <c r="B25" s="149"/>
      <c r="C25" s="178" t="s">
        <v>83</v>
      </c>
      <c r="D25" s="38" t="s">
        <v>85</v>
      </c>
      <c r="E25" s="38"/>
      <c r="F25" s="220">
        <f>E24/2088</f>
        <v>0.14559386973180077</v>
      </c>
      <c r="G25" s="27"/>
      <c r="H25" s="29"/>
      <c r="O25" s="146"/>
    </row>
    <row r="26" spans="2:15">
      <c r="B26" s="149"/>
      <c r="O26" s="146"/>
    </row>
    <row r="27" spans="2:15">
      <c r="B27" s="149"/>
      <c r="C27" s="14" t="s">
        <v>84</v>
      </c>
      <c r="D27" s="15"/>
      <c r="E27" s="15"/>
      <c r="F27" s="179">
        <f>SUM(F25,F14)</f>
        <v>0.60775486637770404</v>
      </c>
      <c r="G27" s="15"/>
      <c r="H27" s="19"/>
      <c r="O27" s="146"/>
    </row>
    <row r="28" spans="2:15">
      <c r="B28" s="149"/>
      <c r="C28" s="178" t="s">
        <v>210</v>
      </c>
      <c r="D28" s="27"/>
      <c r="E28" s="27"/>
      <c r="F28" s="193">
        <f>F27+1</f>
        <v>1.6077548663777042</v>
      </c>
      <c r="G28" s="27"/>
      <c r="H28" s="190">
        <f>H11*F28</f>
        <v>38.567636852072049</v>
      </c>
      <c r="O28" s="146"/>
    </row>
    <row r="29" spans="2:15">
      <c r="B29" s="180" t="s">
        <v>87</v>
      </c>
      <c r="C29" s="58" t="s">
        <v>89</v>
      </c>
      <c r="O29" s="146"/>
    </row>
    <row r="30" spans="2:15" ht="15" thickBot="1">
      <c r="B30" s="181" t="s">
        <v>86</v>
      </c>
      <c r="C30" s="182" t="s">
        <v>88</v>
      </c>
      <c r="D30" s="183"/>
      <c r="E30" s="183"/>
      <c r="F30" s="183"/>
      <c r="G30" s="183"/>
      <c r="H30" s="183"/>
      <c r="I30" s="183"/>
      <c r="J30" s="183"/>
      <c r="K30" s="183"/>
      <c r="L30" s="183"/>
      <c r="M30" s="183"/>
      <c r="N30" s="183"/>
      <c r="O30" s="184"/>
    </row>
  </sheetData>
  <mergeCells count="3">
    <mergeCell ref="K8:L8"/>
    <mergeCell ref="D8:E8"/>
    <mergeCell ref="J10:M10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ACAB0E-6692-457B-8CE9-5685E0101D15}">
  <dimension ref="B1:O48"/>
  <sheetViews>
    <sheetView topLeftCell="A6" workbookViewId="0">
      <selection activeCell="J17" sqref="J17:K17"/>
    </sheetView>
  </sheetViews>
  <sheetFormatPr defaultRowHeight="14.4"/>
  <cols>
    <col min="1" max="1" width="1.88671875" style="3" customWidth="1"/>
    <col min="2" max="2" width="3.21875" style="3" customWidth="1"/>
    <col min="3" max="3" width="28.88671875" style="3" customWidth="1"/>
    <col min="4" max="4" width="9.6640625" style="3" bestFit="1" customWidth="1"/>
    <col min="5" max="5" width="8.6640625" style="3" bestFit="1" customWidth="1"/>
    <col min="6" max="6" width="9.6640625" style="3" bestFit="1" customWidth="1"/>
    <col min="7" max="7" width="2.6640625" style="3" customWidth="1"/>
    <col min="8" max="8" width="8.88671875" style="3" bestFit="1" customWidth="1"/>
    <col min="9" max="9" width="3.21875" style="3" customWidth="1"/>
    <col min="10" max="10" width="13" style="3" customWidth="1"/>
    <col min="11" max="12" width="8.6640625" style="3" bestFit="1" customWidth="1"/>
    <col min="13" max="13" width="10.5546875" style="3" bestFit="1" customWidth="1"/>
    <col min="14" max="14" width="7.77734375" style="3" bestFit="1" customWidth="1"/>
    <col min="15" max="15" width="3.33203125" style="3" customWidth="1"/>
    <col min="16" max="16384" width="8.88671875" style="3"/>
  </cols>
  <sheetData>
    <row r="1" spans="2:15" ht="21.6" thickBot="1">
      <c r="B1" s="264" t="s">
        <v>217</v>
      </c>
      <c r="C1" s="264"/>
      <c r="D1" s="264"/>
    </row>
    <row r="2" spans="2:15">
      <c r="B2" s="171"/>
      <c r="C2" s="3" t="s">
        <v>202</v>
      </c>
    </row>
    <row r="3" spans="2:15">
      <c r="B3" s="145"/>
      <c r="C3" s="3" t="s">
        <v>203</v>
      </c>
    </row>
    <row r="4" spans="2:15">
      <c r="B4" s="148"/>
      <c r="C4" s="3" t="s">
        <v>204</v>
      </c>
    </row>
    <row r="5" spans="2:15" ht="15" thickBot="1"/>
    <row r="6" spans="2:15" ht="15.6">
      <c r="B6" s="140"/>
      <c r="C6" s="194" t="s">
        <v>199</v>
      </c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3"/>
    </row>
    <row r="7" spans="2:15" ht="15.6">
      <c r="B7" s="144"/>
      <c r="C7" s="246" t="s">
        <v>62</v>
      </c>
      <c r="J7" s="9" t="s">
        <v>216</v>
      </c>
      <c r="O7" s="146"/>
    </row>
    <row r="8" spans="2:15">
      <c r="B8" s="149"/>
      <c r="D8" s="260" t="s">
        <v>65</v>
      </c>
      <c r="E8" s="260"/>
      <c r="J8" s="150" t="s">
        <v>11</v>
      </c>
      <c r="K8" s="260" t="s">
        <v>65</v>
      </c>
      <c r="L8" s="260"/>
      <c r="M8" s="150"/>
      <c r="O8" s="146"/>
    </row>
    <row r="9" spans="2:15">
      <c r="B9" s="149"/>
      <c r="C9" s="151"/>
      <c r="D9" s="151" t="str">
        <f>K9</f>
        <v>001</v>
      </c>
      <c r="E9" s="151"/>
      <c r="F9" s="151" t="s">
        <v>59</v>
      </c>
      <c r="G9" s="151"/>
      <c r="H9" s="151" t="s">
        <v>72</v>
      </c>
      <c r="J9" s="151"/>
      <c r="K9" s="195" t="s">
        <v>181</v>
      </c>
      <c r="L9" s="196"/>
      <c r="M9" s="151" t="s">
        <v>63</v>
      </c>
      <c r="O9" s="146"/>
    </row>
    <row r="10" spans="2:15" ht="13.8" customHeight="1">
      <c r="B10" s="149"/>
      <c r="C10" s="14" t="s">
        <v>70</v>
      </c>
      <c r="D10" s="152">
        <f>D11/F11</f>
        <v>1</v>
      </c>
      <c r="E10" s="152">
        <f>E11/F11</f>
        <v>0</v>
      </c>
      <c r="F10" s="15"/>
      <c r="G10" s="15"/>
      <c r="H10" s="19"/>
      <c r="J10" s="261" t="s">
        <v>100</v>
      </c>
      <c r="K10" s="262"/>
      <c r="L10" s="262"/>
      <c r="M10" s="263"/>
      <c r="N10" s="153"/>
      <c r="O10" s="146"/>
    </row>
    <row r="11" spans="2:15">
      <c r="B11" s="149"/>
      <c r="C11" s="154" t="s">
        <v>60</v>
      </c>
      <c r="D11" s="155">
        <f>K11</f>
        <v>9172</v>
      </c>
      <c r="E11" s="155">
        <f>L11</f>
        <v>0</v>
      </c>
      <c r="F11" s="156">
        <f>SUM(D11:E11)</f>
        <v>9172</v>
      </c>
      <c r="G11" s="157"/>
      <c r="H11" s="158">
        <f>F11/$K$16</f>
        <v>52.712643678160923</v>
      </c>
      <c r="J11" s="159" t="s">
        <v>198</v>
      </c>
      <c r="K11" s="231">
        <v>9172</v>
      </c>
      <c r="L11" s="160"/>
      <c r="M11" s="161">
        <f>SUM(K11:L11)</f>
        <v>9172</v>
      </c>
      <c r="N11" s="153" t="s">
        <v>60</v>
      </c>
      <c r="O11" s="146"/>
    </row>
    <row r="12" spans="2:15">
      <c r="B12" s="149"/>
      <c r="C12" s="154" t="s">
        <v>61</v>
      </c>
      <c r="D12" s="155">
        <f>K13</f>
        <v>2779.73</v>
      </c>
      <c r="E12" s="155">
        <f>L13</f>
        <v>0</v>
      </c>
      <c r="F12" s="156">
        <f>SUM(D12:E12)</f>
        <v>2779.73</v>
      </c>
      <c r="G12" s="157"/>
      <c r="H12" s="158">
        <f>F12/$K$16</f>
        <v>15.975459770114943</v>
      </c>
      <c r="J12" s="162" t="s">
        <v>212</v>
      </c>
      <c r="K12" s="232"/>
      <c r="L12" s="223"/>
      <c r="M12" s="223"/>
      <c r="N12" s="224"/>
      <c r="O12" s="146"/>
    </row>
    <row r="13" spans="2:15">
      <c r="B13" s="149"/>
      <c r="C13" s="154" t="s">
        <v>71</v>
      </c>
      <c r="D13" s="156">
        <f>SUM(D11:D12)</f>
        <v>11951.73</v>
      </c>
      <c r="E13" s="156">
        <f>SUM(E11:E12)</f>
        <v>0</v>
      </c>
      <c r="F13" s="156">
        <f>SUM(F11:F12)</f>
        <v>11951.73</v>
      </c>
      <c r="G13" s="157"/>
      <c r="H13" s="158">
        <f>F13/$K$16</f>
        <v>68.688103448275854</v>
      </c>
      <c r="J13" s="225">
        <v>5010180</v>
      </c>
      <c r="K13" s="233">
        <v>2779.73</v>
      </c>
      <c r="L13" s="226"/>
      <c r="M13" s="228">
        <f>SUM(K13:L13)</f>
        <v>2779.73</v>
      </c>
      <c r="N13" s="230" t="s">
        <v>20</v>
      </c>
      <c r="O13" s="146"/>
    </row>
    <row r="14" spans="2:15" ht="15" thickBot="1">
      <c r="B14" s="149"/>
      <c r="C14" s="154" t="s">
        <v>62</v>
      </c>
      <c r="D14" s="157"/>
      <c r="E14" s="157"/>
      <c r="F14" s="164">
        <f>F12/F11</f>
        <v>0.30306694286960312</v>
      </c>
      <c r="G14" s="157"/>
      <c r="H14" s="165"/>
      <c r="J14"/>
      <c r="K14"/>
      <c r="L14"/>
      <c r="M14"/>
      <c r="N14"/>
      <c r="O14" s="146"/>
    </row>
    <row r="15" spans="2:15" ht="15" thickBot="1">
      <c r="B15" s="149"/>
      <c r="C15" s="154" t="s">
        <v>124</v>
      </c>
      <c r="D15" s="216"/>
      <c r="E15" s="216"/>
      <c r="F15" s="217">
        <f>F14+1</f>
        <v>1.3030669428696031</v>
      </c>
      <c r="G15" s="216"/>
      <c r="H15" s="168">
        <f>H11*F15</f>
        <v>68.688103448275868</v>
      </c>
      <c r="J15" s="11" t="s">
        <v>201</v>
      </c>
      <c r="K15" s="147">
        <v>2088</v>
      </c>
      <c r="M15"/>
      <c r="N15"/>
      <c r="O15" s="146"/>
    </row>
    <row r="16" spans="2:15" ht="15" thickBot="1">
      <c r="B16" s="149"/>
      <c r="C16" s="166" t="s">
        <v>211</v>
      </c>
      <c r="D16" s="167"/>
      <c r="E16" s="167"/>
      <c r="F16" s="215"/>
      <c r="G16" s="167"/>
      <c r="H16" s="168">
        <f>F11/174*8</f>
        <v>421.70114942528738</v>
      </c>
      <c r="J16" s="11" t="s">
        <v>200</v>
      </c>
      <c r="K16" s="147">
        <v>174</v>
      </c>
      <c r="M16"/>
      <c r="N16"/>
      <c r="O16" s="146"/>
    </row>
    <row r="17" spans="2:15">
      <c r="B17" s="149"/>
      <c r="J17" s="292" t="s">
        <v>222</v>
      </c>
      <c r="K17"/>
      <c r="L17"/>
      <c r="M17"/>
      <c r="N17"/>
      <c r="O17" s="146"/>
    </row>
    <row r="18" spans="2:15" ht="15.6">
      <c r="B18" s="149"/>
      <c r="C18" s="246" t="s">
        <v>215</v>
      </c>
      <c r="J18"/>
      <c r="K18"/>
      <c r="L18"/>
      <c r="M18"/>
      <c r="N18"/>
      <c r="O18" s="146"/>
    </row>
    <row r="19" spans="2:15">
      <c r="B19" s="149"/>
      <c r="C19" s="3" t="s">
        <v>74</v>
      </c>
      <c r="D19" s="151" t="s">
        <v>75</v>
      </c>
      <c r="E19" s="151" t="s">
        <v>76</v>
      </c>
      <c r="F19" s="151" t="s">
        <v>69</v>
      </c>
      <c r="J19"/>
      <c r="K19"/>
      <c r="L19"/>
      <c r="M19"/>
      <c r="N19"/>
      <c r="O19" s="146"/>
    </row>
    <row r="20" spans="2:15">
      <c r="B20" s="149"/>
      <c r="C20" s="169" t="s">
        <v>77</v>
      </c>
      <c r="D20" s="170">
        <v>12</v>
      </c>
      <c r="E20" s="15"/>
      <c r="F20" s="15"/>
      <c r="G20" s="15"/>
      <c r="H20" s="19"/>
      <c r="J20"/>
      <c r="K20"/>
      <c r="L20"/>
      <c r="M20"/>
      <c r="N20"/>
      <c r="O20" s="146"/>
    </row>
    <row r="21" spans="2:15" ht="15.6">
      <c r="B21" s="149"/>
      <c r="C21" s="59" t="s">
        <v>78</v>
      </c>
      <c r="D21" s="171">
        <v>12</v>
      </c>
      <c r="F21" s="172"/>
      <c r="H21" s="173"/>
      <c r="O21" s="146"/>
    </row>
    <row r="22" spans="2:15" ht="15.6">
      <c r="B22" s="149"/>
      <c r="C22" s="59" t="s">
        <v>79</v>
      </c>
      <c r="D22" s="171">
        <v>14</v>
      </c>
      <c r="F22" s="174"/>
      <c r="H22" s="175"/>
      <c r="O22" s="146"/>
    </row>
    <row r="23" spans="2:15" ht="15.6">
      <c r="B23" s="149"/>
      <c r="C23" s="176" t="s">
        <v>80</v>
      </c>
      <c r="D23" s="221">
        <f>SUM(D20:D22)</f>
        <v>38</v>
      </c>
      <c r="F23" s="174"/>
      <c r="H23" s="175"/>
      <c r="O23" s="146"/>
    </row>
    <row r="24" spans="2:15" ht="15.6">
      <c r="B24" s="149"/>
      <c r="C24" s="59" t="s">
        <v>81</v>
      </c>
      <c r="E24" s="171">
        <v>8</v>
      </c>
      <c r="F24" s="177" t="s">
        <v>86</v>
      </c>
      <c r="H24" s="175"/>
      <c r="O24" s="146"/>
    </row>
    <row r="25" spans="2:15">
      <c r="B25" s="149"/>
      <c r="C25" s="176" t="s">
        <v>82</v>
      </c>
      <c r="D25" s="9"/>
      <c r="E25" s="221">
        <f>E24*D23</f>
        <v>304</v>
      </c>
      <c r="F25" s="9"/>
      <c r="H25" s="22"/>
      <c r="O25" s="146"/>
    </row>
    <row r="26" spans="2:15">
      <c r="B26" s="149"/>
      <c r="C26" s="178" t="s">
        <v>83</v>
      </c>
      <c r="D26" s="38" t="s">
        <v>85</v>
      </c>
      <c r="E26" s="38"/>
      <c r="F26" s="222">
        <f>E25/K15</f>
        <v>0.14559386973180077</v>
      </c>
      <c r="G26" s="27"/>
      <c r="H26" s="29"/>
      <c r="O26" s="146"/>
    </row>
    <row r="27" spans="2:15">
      <c r="B27" s="180" t="s">
        <v>87</v>
      </c>
      <c r="C27" s="9" t="s">
        <v>89</v>
      </c>
      <c r="D27" s="9"/>
      <c r="E27" s="9"/>
      <c r="F27" s="9"/>
      <c r="O27" s="146"/>
    </row>
    <row r="28" spans="2:15">
      <c r="B28" s="180" t="s">
        <v>86</v>
      </c>
      <c r="C28" s="9" t="s">
        <v>88</v>
      </c>
      <c r="D28" s="9"/>
      <c r="E28" s="9"/>
      <c r="F28" s="9"/>
      <c r="O28" s="146"/>
    </row>
    <row r="29" spans="2:15">
      <c r="B29" s="149"/>
      <c r="O29" s="146"/>
    </row>
    <row r="30" spans="2:15">
      <c r="B30" s="149"/>
      <c r="C30" s="14" t="s">
        <v>84</v>
      </c>
      <c r="D30" s="15"/>
      <c r="E30" s="15"/>
      <c r="F30" s="179">
        <f>SUM(F26,F14)</f>
        <v>0.44866081260140389</v>
      </c>
      <c r="G30" s="15"/>
      <c r="H30" s="19"/>
      <c r="O30" s="146"/>
    </row>
    <row r="31" spans="2:15">
      <c r="B31" s="149"/>
      <c r="C31" s="178" t="s">
        <v>125</v>
      </c>
      <c r="D31" s="27"/>
      <c r="E31" s="27"/>
      <c r="F31" s="193">
        <f>F30+1</f>
        <v>1.4486608126014038</v>
      </c>
      <c r="G31" s="27"/>
      <c r="H31" s="190">
        <f>H11*F31</f>
        <v>76.362741225172854</v>
      </c>
      <c r="O31" s="146"/>
    </row>
    <row r="32" spans="2:15" ht="15" thickBot="1">
      <c r="B32" s="181"/>
      <c r="C32" s="182"/>
      <c r="D32" s="183"/>
      <c r="E32" s="183"/>
      <c r="F32" s="183"/>
      <c r="G32" s="183"/>
      <c r="H32" s="183"/>
      <c r="I32" s="183"/>
      <c r="J32" s="183"/>
      <c r="K32" s="183"/>
      <c r="L32" s="183"/>
      <c r="M32" s="183"/>
      <c r="N32" s="183"/>
      <c r="O32" s="184"/>
    </row>
    <row r="33" spans="2:8">
      <c r="B33" s="185"/>
      <c r="C33" s="58"/>
    </row>
    <row r="34" spans="2:8" ht="15.6">
      <c r="C34" s="246" t="s">
        <v>101</v>
      </c>
    </row>
    <row r="35" spans="2:8">
      <c r="B35" s="169"/>
      <c r="C35" s="15" t="s">
        <v>90</v>
      </c>
      <c r="D35" s="15"/>
      <c r="E35" s="15"/>
      <c r="F35" s="188"/>
      <c r="G35" s="15"/>
      <c r="H35" s="19"/>
    </row>
    <row r="36" spans="2:8">
      <c r="B36" s="59"/>
      <c r="C36" s="3" t="s">
        <v>94</v>
      </c>
      <c r="F36" s="189">
        <v>8</v>
      </c>
      <c r="H36" s="22"/>
    </row>
    <row r="37" spans="2:8">
      <c r="B37" s="59"/>
      <c r="C37" s="3" t="s">
        <v>95</v>
      </c>
      <c r="F37" s="189">
        <v>4</v>
      </c>
      <c r="H37" s="22"/>
    </row>
    <row r="38" spans="2:8">
      <c r="B38" s="59"/>
      <c r="C38" s="244" t="s">
        <v>208</v>
      </c>
      <c r="F38" s="193">
        <f>SUM(F36:F37)</f>
        <v>12</v>
      </c>
      <c r="H38" s="22"/>
    </row>
    <row r="39" spans="2:8">
      <c r="B39" s="59"/>
      <c r="C39" s="3" t="s">
        <v>96</v>
      </c>
      <c r="F39" s="243">
        <f>H15</f>
        <v>68.688103448275868</v>
      </c>
      <c r="H39" s="22"/>
    </row>
    <row r="40" spans="2:8">
      <c r="B40" s="59"/>
      <c r="C40" s="3" t="s">
        <v>91</v>
      </c>
      <c r="F40" s="190">
        <f>F39*F38</f>
        <v>824.25724137931047</v>
      </c>
      <c r="H40" s="22"/>
    </row>
    <row r="41" spans="2:8">
      <c r="B41" s="191"/>
      <c r="C41" s="27"/>
      <c r="D41" s="27"/>
      <c r="E41" s="27"/>
      <c r="F41" s="27"/>
      <c r="G41" s="27"/>
      <c r="H41" s="29"/>
    </row>
    <row r="43" spans="2:8" ht="15.6">
      <c r="C43" s="246" t="s">
        <v>102</v>
      </c>
    </row>
    <row r="44" spans="2:8">
      <c r="B44" s="169"/>
      <c r="C44" s="15" t="s">
        <v>92</v>
      </c>
      <c r="D44" s="15"/>
      <c r="E44" s="15"/>
      <c r="F44" s="188"/>
      <c r="G44" s="15"/>
      <c r="H44" s="19"/>
    </row>
    <row r="45" spans="2:8">
      <c r="B45" s="59"/>
      <c r="C45" s="3" t="s">
        <v>91</v>
      </c>
      <c r="F45" s="192">
        <f>F40</f>
        <v>824.25724137931047</v>
      </c>
      <c r="H45" s="22"/>
    </row>
    <row r="46" spans="2:8">
      <c r="B46" s="59"/>
      <c r="C46" s="3" t="s">
        <v>96</v>
      </c>
      <c r="F46" s="243">
        <f>'Donee Sal-Benefit Rate'!H15</f>
        <v>35.075057471264365</v>
      </c>
      <c r="H46" s="22"/>
    </row>
    <row r="47" spans="2:8">
      <c r="B47" s="59"/>
      <c r="C47" s="244" t="s">
        <v>93</v>
      </c>
      <c r="F47" s="193">
        <f>F45/F46</f>
        <v>23.499811569933776</v>
      </c>
      <c r="H47" s="22"/>
    </row>
    <row r="48" spans="2:8">
      <c r="B48" s="191"/>
      <c r="C48" s="27"/>
      <c r="D48" s="27"/>
      <c r="E48" s="27"/>
      <c r="F48" s="27"/>
      <c r="G48" s="27"/>
      <c r="H48" s="29"/>
    </row>
  </sheetData>
  <mergeCells count="4">
    <mergeCell ref="B1:D1"/>
    <mergeCell ref="D8:E8"/>
    <mergeCell ref="K8:L8"/>
    <mergeCell ref="J10:M10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84DCED-F372-4452-94D0-CA06EC3AA8B3}">
  <dimension ref="B1:O47"/>
  <sheetViews>
    <sheetView topLeftCell="A3" workbookViewId="0">
      <selection activeCell="J17" sqref="J17:K17"/>
    </sheetView>
  </sheetViews>
  <sheetFormatPr defaultRowHeight="14.4"/>
  <cols>
    <col min="1" max="1" width="1.88671875" style="3" customWidth="1"/>
    <col min="2" max="2" width="3.21875" style="3" customWidth="1"/>
    <col min="3" max="3" width="28.88671875" style="3" customWidth="1"/>
    <col min="4" max="4" width="9.6640625" style="3" bestFit="1" customWidth="1"/>
    <col min="5" max="5" width="6" style="3" customWidth="1"/>
    <col min="6" max="6" width="9.6640625" style="3" bestFit="1" customWidth="1"/>
    <col min="7" max="7" width="2.6640625" style="3" customWidth="1"/>
    <col min="8" max="8" width="8.88671875" style="3" bestFit="1" customWidth="1"/>
    <col min="9" max="9" width="3.21875" style="3" customWidth="1"/>
    <col min="10" max="10" width="13" style="3" customWidth="1"/>
    <col min="11" max="11" width="9.6640625" style="3" bestFit="1" customWidth="1"/>
    <col min="12" max="12" width="8.6640625" style="3" bestFit="1" customWidth="1"/>
    <col min="13" max="13" width="10.5546875" style="3" bestFit="1" customWidth="1"/>
    <col min="14" max="14" width="7.77734375" style="3" bestFit="1" customWidth="1"/>
    <col min="15" max="15" width="3.33203125" style="3" customWidth="1"/>
    <col min="16" max="16384" width="8.88671875" style="3"/>
  </cols>
  <sheetData>
    <row r="1" spans="2:15" ht="21.6" thickBot="1">
      <c r="B1" s="264" t="s">
        <v>217</v>
      </c>
      <c r="C1" s="264"/>
      <c r="D1" s="264"/>
    </row>
    <row r="2" spans="2:15">
      <c r="B2" s="142"/>
      <c r="C2" s="141" t="s">
        <v>202</v>
      </c>
    </row>
    <row r="3" spans="2:15">
      <c r="B3" s="145"/>
      <c r="C3" s="3" t="s">
        <v>203</v>
      </c>
    </row>
    <row r="4" spans="2:15">
      <c r="B4" s="148"/>
      <c r="C4" s="3" t="s">
        <v>204</v>
      </c>
    </row>
    <row r="5" spans="2:15" ht="15" thickBot="1"/>
    <row r="6" spans="2:15" ht="15.6">
      <c r="B6" s="140"/>
      <c r="C6" s="194" t="s">
        <v>199</v>
      </c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3"/>
    </row>
    <row r="7" spans="2:15" ht="15.6">
      <c r="B7" s="144"/>
      <c r="C7" s="246" t="s">
        <v>62</v>
      </c>
      <c r="J7" s="9" t="s">
        <v>216</v>
      </c>
      <c r="O7" s="146"/>
    </row>
    <row r="8" spans="2:15">
      <c r="B8" s="149"/>
      <c r="D8" s="260" t="s">
        <v>65</v>
      </c>
      <c r="E8" s="260"/>
      <c r="J8" s="150" t="s">
        <v>11</v>
      </c>
      <c r="K8" s="260" t="s">
        <v>65</v>
      </c>
      <c r="L8" s="260"/>
      <c r="M8" s="150"/>
      <c r="O8" s="146"/>
    </row>
    <row r="9" spans="2:15">
      <c r="B9" s="149"/>
      <c r="C9" s="151"/>
      <c r="D9" s="151" t="str">
        <f>K9</f>
        <v>001</v>
      </c>
      <c r="E9" s="151"/>
      <c r="F9" s="151" t="s">
        <v>59</v>
      </c>
      <c r="G9" s="151"/>
      <c r="H9" s="151" t="s">
        <v>72</v>
      </c>
      <c r="J9" s="151"/>
      <c r="K9" s="195" t="s">
        <v>181</v>
      </c>
      <c r="L9" s="196"/>
      <c r="M9" s="151" t="s">
        <v>63</v>
      </c>
      <c r="O9" s="146"/>
    </row>
    <row r="10" spans="2:15" ht="13.8" customHeight="1">
      <c r="B10" s="149"/>
      <c r="C10" s="14" t="s">
        <v>70</v>
      </c>
      <c r="D10" s="152">
        <f>D11/F11</f>
        <v>1</v>
      </c>
      <c r="E10" s="152">
        <f>E11/F11</f>
        <v>0</v>
      </c>
      <c r="F10" s="15"/>
      <c r="G10" s="15"/>
      <c r="H10" s="19"/>
      <c r="J10" s="261" t="s">
        <v>100</v>
      </c>
      <c r="K10" s="262"/>
      <c r="L10" s="262"/>
      <c r="M10" s="263"/>
      <c r="N10" s="153"/>
      <c r="O10" s="146"/>
    </row>
    <row r="11" spans="2:15">
      <c r="B11" s="149"/>
      <c r="C11" s="154" t="s">
        <v>60</v>
      </c>
      <c r="D11" s="155">
        <f>K11</f>
        <v>12534.84</v>
      </c>
      <c r="E11" s="155">
        <f>L11</f>
        <v>0</v>
      </c>
      <c r="F11" s="156">
        <f>SUM(D11:E11)</f>
        <v>12534.84</v>
      </c>
      <c r="G11" s="157"/>
      <c r="H11" s="158">
        <f>F11/$K$16</f>
        <v>72.039310344827584</v>
      </c>
      <c r="J11" s="159">
        <v>5000100</v>
      </c>
      <c r="K11" s="231">
        <v>12534.84</v>
      </c>
      <c r="L11" s="160"/>
      <c r="M11" s="161">
        <f>SUM(K11:L11)</f>
        <v>12534.84</v>
      </c>
      <c r="N11" s="153" t="s">
        <v>60</v>
      </c>
      <c r="O11" s="146"/>
    </row>
    <row r="12" spans="2:15">
      <c r="B12" s="149"/>
      <c r="C12" s="154" t="s">
        <v>61</v>
      </c>
      <c r="D12" s="155">
        <f>K13</f>
        <v>3077.21</v>
      </c>
      <c r="E12" s="155">
        <f>L13</f>
        <v>0</v>
      </c>
      <c r="F12" s="156">
        <f>SUM(D12:E12)</f>
        <v>3077.21</v>
      </c>
      <c r="G12" s="157"/>
      <c r="H12" s="158">
        <f>F12/$K$16</f>
        <v>17.685114942528735</v>
      </c>
      <c r="J12" s="162" t="s">
        <v>212</v>
      </c>
      <c r="K12" s="232"/>
      <c r="L12" s="223"/>
      <c r="M12" s="223"/>
      <c r="N12" s="224"/>
      <c r="O12" s="146"/>
    </row>
    <row r="13" spans="2:15">
      <c r="B13" s="149"/>
      <c r="C13" s="154" t="s">
        <v>71</v>
      </c>
      <c r="D13" s="156">
        <f>SUM(D11:D12)</f>
        <v>15612.05</v>
      </c>
      <c r="E13" s="156">
        <f>SUM(E11:E12)</f>
        <v>0</v>
      </c>
      <c r="F13" s="156">
        <f>SUM(F11:F12)</f>
        <v>15612.05</v>
      </c>
      <c r="G13" s="157"/>
      <c r="H13" s="158">
        <f>F13/$K$16</f>
        <v>89.724425287356311</v>
      </c>
      <c r="J13" s="225">
        <v>5010180</v>
      </c>
      <c r="K13" s="233">
        <v>3077.21</v>
      </c>
      <c r="L13" s="226"/>
      <c r="M13" s="228">
        <f>SUM(K13:L13)</f>
        <v>3077.21</v>
      </c>
      <c r="N13" s="230" t="s">
        <v>20</v>
      </c>
      <c r="O13" s="146"/>
    </row>
    <row r="14" spans="2:15" ht="15" thickBot="1">
      <c r="B14" s="149"/>
      <c r="C14" s="154" t="s">
        <v>62</v>
      </c>
      <c r="D14" s="157"/>
      <c r="E14" s="157"/>
      <c r="F14" s="164">
        <f>F12/F11</f>
        <v>0.24549256312804951</v>
      </c>
      <c r="G14" s="157"/>
      <c r="H14" s="165"/>
      <c r="J14"/>
      <c r="K14"/>
      <c r="L14"/>
      <c r="M14"/>
      <c r="N14"/>
      <c r="O14" s="146"/>
    </row>
    <row r="15" spans="2:15" ht="15" thickBot="1">
      <c r="B15" s="149"/>
      <c r="C15" s="154" t="s">
        <v>124</v>
      </c>
      <c r="D15" s="216"/>
      <c r="E15" s="216"/>
      <c r="F15" s="217">
        <f>F14+1</f>
        <v>1.2454925631280496</v>
      </c>
      <c r="G15" s="216"/>
      <c r="H15" s="168">
        <f>H11*F15</f>
        <v>89.724425287356325</v>
      </c>
      <c r="J15" s="11" t="s">
        <v>201</v>
      </c>
      <c r="K15" s="147">
        <v>2088</v>
      </c>
      <c r="M15"/>
      <c r="N15"/>
      <c r="O15" s="146"/>
    </row>
    <row r="16" spans="2:15" ht="15" thickBot="1">
      <c r="B16" s="149"/>
      <c r="C16" s="166" t="s">
        <v>211</v>
      </c>
      <c r="D16" s="167"/>
      <c r="E16" s="167"/>
      <c r="F16" s="215"/>
      <c r="G16" s="167"/>
      <c r="H16" s="168">
        <f>F11/174*8</f>
        <v>576.31448275862067</v>
      </c>
      <c r="J16" s="11" t="s">
        <v>200</v>
      </c>
      <c r="K16" s="147">
        <v>174</v>
      </c>
      <c r="M16"/>
      <c r="N16"/>
      <c r="O16" s="146"/>
    </row>
    <row r="17" spans="2:15">
      <c r="B17" s="149"/>
      <c r="J17" s="292" t="s">
        <v>222</v>
      </c>
      <c r="K17"/>
      <c r="L17"/>
      <c r="M17"/>
      <c r="N17"/>
      <c r="O17" s="146"/>
    </row>
    <row r="18" spans="2:15" ht="15.6">
      <c r="B18" s="149"/>
      <c r="C18" s="246" t="s">
        <v>215</v>
      </c>
      <c r="J18"/>
      <c r="K18"/>
      <c r="L18"/>
      <c r="M18"/>
      <c r="N18"/>
      <c r="O18" s="146"/>
    </row>
    <row r="19" spans="2:15">
      <c r="B19" s="149"/>
      <c r="C19" s="3" t="s">
        <v>74</v>
      </c>
      <c r="D19" s="151" t="s">
        <v>75</v>
      </c>
      <c r="E19" s="151" t="s">
        <v>76</v>
      </c>
      <c r="F19" s="151" t="s">
        <v>69</v>
      </c>
      <c r="J19"/>
      <c r="K19"/>
      <c r="L19"/>
      <c r="M19"/>
      <c r="N19"/>
      <c r="O19" s="146"/>
    </row>
    <row r="20" spans="2:15">
      <c r="B20" s="149"/>
      <c r="C20" s="169" t="s">
        <v>77</v>
      </c>
      <c r="D20" s="170">
        <v>12</v>
      </c>
      <c r="E20" s="15"/>
      <c r="F20" s="15"/>
      <c r="G20" s="15"/>
      <c r="H20" s="19"/>
      <c r="J20"/>
      <c r="K20"/>
      <c r="L20"/>
      <c r="M20"/>
      <c r="N20"/>
      <c r="O20" s="146"/>
    </row>
    <row r="21" spans="2:15" ht="15.6">
      <c r="B21" s="149"/>
      <c r="C21" s="59" t="s">
        <v>78</v>
      </c>
      <c r="D21" s="171">
        <v>12</v>
      </c>
      <c r="F21" s="172"/>
      <c r="H21" s="173"/>
      <c r="O21" s="146"/>
    </row>
    <row r="22" spans="2:15" ht="15.6">
      <c r="B22" s="149"/>
      <c r="C22" s="59" t="s">
        <v>79</v>
      </c>
      <c r="D22" s="171">
        <v>14</v>
      </c>
      <c r="F22" s="174"/>
      <c r="H22" s="175"/>
      <c r="O22" s="146"/>
    </row>
    <row r="23" spans="2:15" ht="15.6">
      <c r="B23" s="149"/>
      <c r="C23" s="176" t="s">
        <v>80</v>
      </c>
      <c r="D23" s="221">
        <f>SUM(D20:D22)</f>
        <v>38</v>
      </c>
      <c r="F23" s="174"/>
      <c r="H23" s="175"/>
      <c r="O23" s="146"/>
    </row>
    <row r="24" spans="2:15" ht="15.6">
      <c r="B24" s="149"/>
      <c r="C24" s="59" t="s">
        <v>81</v>
      </c>
      <c r="E24" s="171">
        <v>8</v>
      </c>
      <c r="F24" s="177" t="s">
        <v>86</v>
      </c>
      <c r="H24" s="175"/>
      <c r="O24" s="146"/>
    </row>
    <row r="25" spans="2:15">
      <c r="B25" s="149"/>
      <c r="C25" s="176" t="s">
        <v>82</v>
      </c>
      <c r="D25" s="9"/>
      <c r="E25" s="221">
        <f>E24*D23</f>
        <v>304</v>
      </c>
      <c r="F25" s="9"/>
      <c r="H25" s="22"/>
      <c r="O25" s="146"/>
    </row>
    <row r="26" spans="2:15">
      <c r="B26" s="149"/>
      <c r="C26" s="178" t="s">
        <v>83</v>
      </c>
      <c r="D26" s="38" t="s">
        <v>85</v>
      </c>
      <c r="E26" s="38"/>
      <c r="F26" s="222">
        <f>E25/K15</f>
        <v>0.14559386973180077</v>
      </c>
      <c r="G26" s="27"/>
      <c r="H26" s="29"/>
      <c r="O26" s="146"/>
    </row>
    <row r="27" spans="2:15">
      <c r="B27" s="149"/>
      <c r="O27" s="146"/>
    </row>
    <row r="28" spans="2:15">
      <c r="B28" s="149"/>
      <c r="C28" s="14" t="s">
        <v>84</v>
      </c>
      <c r="D28" s="15"/>
      <c r="E28" s="15"/>
      <c r="F28" s="179">
        <f>SUM(F26,F14)</f>
        <v>0.39108643285985029</v>
      </c>
      <c r="G28" s="15"/>
      <c r="H28" s="19"/>
      <c r="O28" s="146"/>
    </row>
    <row r="29" spans="2:15">
      <c r="B29" s="149"/>
      <c r="C29" s="178" t="s">
        <v>125</v>
      </c>
      <c r="D29" s="27"/>
      <c r="E29" s="27"/>
      <c r="F29" s="193">
        <f>F28+1</f>
        <v>1.3910864328598502</v>
      </c>
      <c r="G29" s="27"/>
      <c r="H29" s="190">
        <f>H11*F29</f>
        <v>100.2129072532699</v>
      </c>
      <c r="O29" s="146"/>
    </row>
    <row r="30" spans="2:15">
      <c r="B30" s="180" t="s">
        <v>87</v>
      </c>
      <c r="C30" s="58" t="s">
        <v>89</v>
      </c>
      <c r="O30" s="146"/>
    </row>
    <row r="31" spans="2:15" ht="15" thickBot="1">
      <c r="B31" s="181" t="s">
        <v>86</v>
      </c>
      <c r="C31" s="182" t="s">
        <v>88</v>
      </c>
      <c r="D31" s="183"/>
      <c r="E31" s="183"/>
      <c r="F31" s="183"/>
      <c r="G31" s="183"/>
      <c r="H31" s="183"/>
      <c r="I31" s="183"/>
      <c r="J31" s="183"/>
      <c r="K31" s="183"/>
      <c r="L31" s="183"/>
      <c r="M31" s="183"/>
      <c r="N31" s="183"/>
      <c r="O31" s="184"/>
    </row>
    <row r="32" spans="2:15">
      <c r="B32" s="185"/>
      <c r="C32" s="58"/>
    </row>
    <row r="33" spans="2:8" ht="15.6">
      <c r="C33" s="246" t="s">
        <v>101</v>
      </c>
    </row>
    <row r="34" spans="2:8">
      <c r="B34" s="169"/>
      <c r="C34" s="15" t="s">
        <v>90</v>
      </c>
      <c r="D34" s="15"/>
      <c r="E34" s="15"/>
      <c r="F34" s="188"/>
      <c r="G34" s="15"/>
      <c r="H34" s="19"/>
    </row>
    <row r="35" spans="2:8">
      <c r="B35" s="59"/>
      <c r="C35" s="3" t="s">
        <v>94</v>
      </c>
      <c r="F35" s="189">
        <v>0</v>
      </c>
      <c r="H35" s="22"/>
    </row>
    <row r="36" spans="2:8">
      <c r="B36" s="59"/>
      <c r="C36" s="3" t="s">
        <v>95</v>
      </c>
      <c r="F36" s="189">
        <v>10</v>
      </c>
      <c r="H36" s="22"/>
    </row>
    <row r="37" spans="2:8">
      <c r="B37" s="59"/>
      <c r="C37" s="244" t="s">
        <v>208</v>
      </c>
      <c r="F37" s="193">
        <f>SUM(F35:F36)</f>
        <v>10</v>
      </c>
      <c r="H37" s="22"/>
    </row>
    <row r="38" spans="2:8">
      <c r="B38" s="59"/>
      <c r="C38" s="3" t="s">
        <v>96</v>
      </c>
      <c r="F38" s="243">
        <f>H15</f>
        <v>89.724425287356325</v>
      </c>
      <c r="H38" s="22"/>
    </row>
    <row r="39" spans="2:8">
      <c r="B39" s="59"/>
      <c r="C39" s="3" t="s">
        <v>91</v>
      </c>
      <c r="F39" s="190">
        <f>F38*F37</f>
        <v>897.24425287356325</v>
      </c>
      <c r="H39" s="22"/>
    </row>
    <row r="40" spans="2:8">
      <c r="B40" s="191"/>
      <c r="C40" s="27"/>
      <c r="D40" s="27"/>
      <c r="E40" s="27"/>
      <c r="F40" s="27"/>
      <c r="G40" s="27"/>
      <c r="H40" s="29"/>
    </row>
    <row r="42" spans="2:8" ht="15.6">
      <c r="C42" s="246" t="s">
        <v>102</v>
      </c>
    </row>
    <row r="43" spans="2:8">
      <c r="B43" s="169"/>
      <c r="C43" s="15" t="s">
        <v>92</v>
      </c>
      <c r="D43" s="15"/>
      <c r="E43" s="15"/>
      <c r="F43" s="188"/>
      <c r="G43" s="15"/>
      <c r="H43" s="19"/>
    </row>
    <row r="44" spans="2:8">
      <c r="B44" s="59"/>
      <c r="C44" s="3" t="s">
        <v>91</v>
      </c>
      <c r="F44" s="192">
        <f>F39</f>
        <v>897.24425287356325</v>
      </c>
      <c r="H44" s="22"/>
    </row>
    <row r="45" spans="2:8">
      <c r="B45" s="59"/>
      <c r="C45" s="3" t="s">
        <v>96</v>
      </c>
      <c r="F45" s="243">
        <f>'Donee Sal-Benefit Rate'!H15</f>
        <v>35.075057471264365</v>
      </c>
      <c r="H45" s="22"/>
    </row>
    <row r="46" spans="2:8">
      <c r="B46" s="59"/>
      <c r="C46" s="244" t="s">
        <v>93</v>
      </c>
      <c r="F46" s="193">
        <f>ROUND(F44/F45,1)</f>
        <v>25.6</v>
      </c>
      <c r="H46" s="22"/>
    </row>
    <row r="47" spans="2:8">
      <c r="B47" s="191"/>
      <c r="C47" s="27"/>
      <c r="D47" s="27"/>
      <c r="E47" s="27"/>
      <c r="F47" s="27"/>
      <c r="G47" s="27"/>
      <c r="H47" s="29"/>
    </row>
  </sheetData>
  <mergeCells count="4">
    <mergeCell ref="B1:D1"/>
    <mergeCell ref="D8:E8"/>
    <mergeCell ref="K8:L8"/>
    <mergeCell ref="J10:M10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BFB8CF-0996-4A8F-96E8-603B08EA3150}">
  <dimension ref="B1:O47"/>
  <sheetViews>
    <sheetView topLeftCell="A3" workbookViewId="0">
      <selection activeCell="J28" sqref="J28"/>
    </sheetView>
  </sheetViews>
  <sheetFormatPr defaultRowHeight="14.4"/>
  <cols>
    <col min="1" max="1" width="1.88671875" style="3" customWidth="1"/>
    <col min="2" max="2" width="3.21875" style="3" customWidth="1"/>
    <col min="3" max="3" width="28.88671875" style="3" customWidth="1"/>
    <col min="4" max="5" width="9.6640625" style="3" bestFit="1" customWidth="1"/>
    <col min="6" max="6" width="10.44140625" style="3" bestFit="1" customWidth="1"/>
    <col min="7" max="7" width="2.6640625" style="3" customWidth="1"/>
    <col min="8" max="8" width="8.88671875" style="3" bestFit="1" customWidth="1"/>
    <col min="9" max="9" width="3.21875" style="3" customWidth="1"/>
    <col min="10" max="10" width="13" style="3" customWidth="1"/>
    <col min="11" max="11" width="8.6640625" style="3" bestFit="1" customWidth="1"/>
    <col min="12" max="12" width="9.6640625" style="3" bestFit="1" customWidth="1"/>
    <col min="13" max="13" width="10.5546875" style="3" bestFit="1" customWidth="1"/>
    <col min="14" max="14" width="7.77734375" style="3" bestFit="1" customWidth="1"/>
    <col min="15" max="15" width="3.33203125" style="3" customWidth="1"/>
    <col min="16" max="16384" width="8.88671875" style="3"/>
  </cols>
  <sheetData>
    <row r="1" spans="2:15" ht="21.6" thickBot="1">
      <c r="B1" s="264" t="s">
        <v>217</v>
      </c>
      <c r="C1" s="264"/>
      <c r="D1" s="264"/>
    </row>
    <row r="2" spans="2:15">
      <c r="B2" s="142"/>
      <c r="C2" s="141" t="s">
        <v>202</v>
      </c>
    </row>
    <row r="3" spans="2:15">
      <c r="B3" s="145"/>
      <c r="C3" s="3" t="s">
        <v>203</v>
      </c>
    </row>
    <row r="4" spans="2:15">
      <c r="B4" s="148"/>
      <c r="C4" s="3" t="s">
        <v>204</v>
      </c>
    </row>
    <row r="5" spans="2:15" ht="15" thickBot="1"/>
    <row r="6" spans="2:15" ht="15.6">
      <c r="B6" s="140"/>
      <c r="C6" s="194" t="s">
        <v>199</v>
      </c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3"/>
    </row>
    <row r="7" spans="2:15" ht="15.6">
      <c r="B7" s="144"/>
      <c r="C7" s="246" t="s">
        <v>62</v>
      </c>
      <c r="J7" s="9" t="s">
        <v>216</v>
      </c>
      <c r="O7" s="146"/>
    </row>
    <row r="8" spans="2:15">
      <c r="B8" s="149"/>
      <c r="D8" s="260" t="s">
        <v>65</v>
      </c>
      <c r="E8" s="260"/>
      <c r="J8" s="150" t="s">
        <v>11</v>
      </c>
      <c r="K8" s="260" t="s">
        <v>65</v>
      </c>
      <c r="L8" s="260"/>
      <c r="M8" s="150"/>
      <c r="O8" s="146"/>
    </row>
    <row r="9" spans="2:15">
      <c r="B9" s="149"/>
      <c r="C9" s="151"/>
      <c r="D9" s="151" t="str">
        <f>K9</f>
        <v>001</v>
      </c>
      <c r="E9" s="151">
        <f>L9</f>
        <v>149</v>
      </c>
      <c r="F9" s="151" t="s">
        <v>59</v>
      </c>
      <c r="G9" s="151"/>
      <c r="H9" s="151" t="s">
        <v>72</v>
      </c>
      <c r="J9" s="151"/>
      <c r="K9" s="195" t="s">
        <v>181</v>
      </c>
      <c r="L9" s="196">
        <v>149</v>
      </c>
      <c r="M9" s="151" t="s">
        <v>63</v>
      </c>
      <c r="O9" s="146"/>
    </row>
    <row r="10" spans="2:15" ht="13.8" customHeight="1">
      <c r="B10" s="149"/>
      <c r="C10" s="14" t="s">
        <v>70</v>
      </c>
      <c r="D10" s="152">
        <f>D11/F11</f>
        <v>0.16081984746320171</v>
      </c>
      <c r="E10" s="152">
        <f>E11/F11</f>
        <v>0.83918015253679834</v>
      </c>
      <c r="F10" s="15"/>
      <c r="G10" s="15"/>
      <c r="H10" s="19"/>
      <c r="J10" s="261" t="s">
        <v>100</v>
      </c>
      <c r="K10" s="262"/>
      <c r="L10" s="262"/>
      <c r="M10" s="263"/>
      <c r="N10" s="153"/>
      <c r="O10" s="146"/>
    </row>
    <row r="11" spans="2:15">
      <c r="B11" s="149"/>
      <c r="C11" s="154" t="s">
        <v>60</v>
      </c>
      <c r="D11" s="155">
        <f>K11</f>
        <v>2019.41</v>
      </c>
      <c r="E11" s="155">
        <f>L11</f>
        <v>10537.56</v>
      </c>
      <c r="F11" s="156">
        <f>SUM(D11:E11)</f>
        <v>12556.97</v>
      </c>
      <c r="G11" s="157"/>
      <c r="H11" s="158">
        <f>F11/$K$16</f>
        <v>83.713133333333332</v>
      </c>
      <c r="J11" s="159">
        <v>5000060</v>
      </c>
      <c r="K11" s="231">
        <v>2019.41</v>
      </c>
      <c r="L11" s="160">
        <v>10537.56</v>
      </c>
      <c r="M11" s="161">
        <f>SUM(K11:L11)</f>
        <v>12556.97</v>
      </c>
      <c r="N11" s="153" t="s">
        <v>60</v>
      </c>
      <c r="O11" s="146"/>
    </row>
    <row r="12" spans="2:15">
      <c r="B12" s="149"/>
      <c r="C12" s="154" t="s">
        <v>61</v>
      </c>
      <c r="D12" s="155">
        <f>K13</f>
        <v>637.11000000000013</v>
      </c>
      <c r="E12" s="155">
        <f>L13</f>
        <v>2591.4299999999994</v>
      </c>
      <c r="F12" s="156">
        <f>SUM(D12:E12)</f>
        <v>3228.5399999999995</v>
      </c>
      <c r="G12" s="157"/>
      <c r="H12" s="158">
        <f>F12/$K$16</f>
        <v>21.523599999999998</v>
      </c>
      <c r="J12" s="162" t="s">
        <v>212</v>
      </c>
      <c r="K12" s="232"/>
      <c r="L12" s="223"/>
      <c r="M12" s="223"/>
      <c r="N12" s="224"/>
      <c r="O12" s="146"/>
    </row>
    <row r="13" spans="2:15">
      <c r="B13" s="149"/>
      <c r="C13" s="154" t="s">
        <v>71</v>
      </c>
      <c r="D13" s="156">
        <f>SUM(D11:D12)</f>
        <v>2656.5200000000004</v>
      </c>
      <c r="E13" s="156">
        <f>SUM(E11:E12)</f>
        <v>13128.989999999998</v>
      </c>
      <c r="F13" s="156">
        <f>SUM(F11:F12)</f>
        <v>15785.509999999998</v>
      </c>
      <c r="G13" s="157"/>
      <c r="H13" s="158">
        <f>F13/$K$16</f>
        <v>105.23673333333332</v>
      </c>
      <c r="J13" s="225">
        <v>5010180</v>
      </c>
      <c r="K13" s="233">
        <v>637.11000000000013</v>
      </c>
      <c r="L13" s="226">
        <v>2591.4299999999994</v>
      </c>
      <c r="M13" s="228">
        <f>SUM(K13:L13)</f>
        <v>3228.5399999999995</v>
      </c>
      <c r="N13" s="230" t="s">
        <v>20</v>
      </c>
      <c r="O13" s="146"/>
    </row>
    <row r="14" spans="2:15" ht="15" thickBot="1">
      <c r="B14" s="149"/>
      <c r="C14" s="154" t="s">
        <v>62</v>
      </c>
      <c r="D14" s="157"/>
      <c r="E14" s="157"/>
      <c r="F14" s="164">
        <f>F12/F11</f>
        <v>0.25711138913288795</v>
      </c>
      <c r="G14" s="157"/>
      <c r="H14" s="165"/>
      <c r="J14"/>
      <c r="K14"/>
      <c r="L14"/>
      <c r="M14"/>
      <c r="N14"/>
      <c r="O14" s="146"/>
    </row>
    <row r="15" spans="2:15" ht="15" thickBot="1">
      <c r="B15" s="149"/>
      <c r="C15" s="154" t="s">
        <v>124</v>
      </c>
      <c r="D15" s="216"/>
      <c r="E15" s="216"/>
      <c r="F15" s="217">
        <f>F14+1</f>
        <v>1.257111389132888</v>
      </c>
      <c r="G15" s="216"/>
      <c r="H15" s="168">
        <f>H11*F15</f>
        <v>105.23673333333333</v>
      </c>
      <c r="J15" s="11" t="s">
        <v>201</v>
      </c>
      <c r="K15" s="147">
        <f>K16*9</f>
        <v>1350</v>
      </c>
      <c r="M15"/>
      <c r="N15"/>
      <c r="O15" s="146"/>
    </row>
    <row r="16" spans="2:15" ht="15" thickBot="1">
      <c r="B16" s="149"/>
      <c r="C16" s="166" t="s">
        <v>211</v>
      </c>
      <c r="D16" s="167"/>
      <c r="E16" s="167"/>
      <c r="F16" s="215"/>
      <c r="G16" s="167"/>
      <c r="H16" s="168">
        <f>H11*7</f>
        <v>585.99193333333335</v>
      </c>
      <c r="J16" s="11" t="s">
        <v>200</v>
      </c>
      <c r="K16" s="147">
        <v>150</v>
      </c>
      <c r="M16"/>
      <c r="N16"/>
      <c r="O16" s="146"/>
    </row>
    <row r="17" spans="2:15">
      <c r="B17" s="149"/>
      <c r="J17" s="292" t="s">
        <v>222</v>
      </c>
      <c r="K17"/>
      <c r="L17"/>
      <c r="M17"/>
      <c r="N17"/>
      <c r="O17" s="146"/>
    </row>
    <row r="18" spans="2:15" ht="15.6">
      <c r="B18" s="149"/>
      <c r="C18" s="246" t="s">
        <v>215</v>
      </c>
      <c r="J18"/>
      <c r="K18"/>
      <c r="L18"/>
      <c r="M18"/>
      <c r="N18"/>
      <c r="O18" s="146"/>
    </row>
    <row r="19" spans="2:15">
      <c r="B19" s="149"/>
      <c r="C19" s="3" t="s">
        <v>74</v>
      </c>
      <c r="D19" s="151" t="s">
        <v>75</v>
      </c>
      <c r="E19" s="151" t="s">
        <v>76</v>
      </c>
      <c r="F19" s="151" t="s">
        <v>69</v>
      </c>
      <c r="J19"/>
      <c r="K19"/>
      <c r="L19"/>
      <c r="M19"/>
      <c r="N19"/>
      <c r="O19" s="146"/>
    </row>
    <row r="20" spans="2:15">
      <c r="B20" s="149"/>
      <c r="C20" s="169" t="s">
        <v>77</v>
      </c>
      <c r="D20" s="170">
        <v>0</v>
      </c>
      <c r="E20" s="15"/>
      <c r="F20" s="15"/>
      <c r="G20" s="15"/>
      <c r="H20" s="19"/>
      <c r="J20"/>
      <c r="K20"/>
      <c r="L20"/>
      <c r="M20"/>
      <c r="N20"/>
      <c r="O20" s="146"/>
    </row>
    <row r="21" spans="2:15" ht="15.6">
      <c r="B21" s="149"/>
      <c r="C21" s="59" t="s">
        <v>78</v>
      </c>
      <c r="D21" s="171">
        <v>0</v>
      </c>
      <c r="F21" s="172"/>
      <c r="H21" s="173"/>
      <c r="O21" s="146"/>
    </row>
    <row r="22" spans="2:15" ht="15.6">
      <c r="B22" s="149"/>
      <c r="C22" s="59" t="s">
        <v>79</v>
      </c>
      <c r="D22" s="171">
        <v>9</v>
      </c>
      <c r="F22" s="174"/>
      <c r="H22" s="175"/>
      <c r="O22" s="146"/>
    </row>
    <row r="23" spans="2:15" ht="15.6">
      <c r="B23" s="149"/>
      <c r="C23" s="176" t="s">
        <v>80</v>
      </c>
      <c r="D23" s="221">
        <f>SUM(D20:D22)</f>
        <v>9</v>
      </c>
      <c r="F23" s="174"/>
      <c r="H23" s="175"/>
      <c r="O23" s="146"/>
    </row>
    <row r="24" spans="2:15" ht="15.6">
      <c r="B24" s="149"/>
      <c r="C24" s="59" t="s">
        <v>81</v>
      </c>
      <c r="E24" s="171">
        <v>7</v>
      </c>
      <c r="F24" s="177" t="s">
        <v>86</v>
      </c>
      <c r="H24" s="175"/>
      <c r="O24" s="146"/>
    </row>
    <row r="25" spans="2:15">
      <c r="B25" s="149"/>
      <c r="C25" s="176" t="s">
        <v>82</v>
      </c>
      <c r="D25" s="9"/>
      <c r="E25" s="221">
        <f>E24*D23</f>
        <v>63</v>
      </c>
      <c r="F25" s="9"/>
      <c r="H25" s="22"/>
      <c r="O25" s="146"/>
    </row>
    <row r="26" spans="2:15">
      <c r="B26" s="149"/>
      <c r="C26" s="178" t="s">
        <v>83</v>
      </c>
      <c r="D26" s="38"/>
      <c r="E26" s="38"/>
      <c r="F26" s="222">
        <f>E25/K15</f>
        <v>4.6666666666666669E-2</v>
      </c>
      <c r="G26" s="27"/>
      <c r="H26" s="29"/>
      <c r="O26" s="146"/>
    </row>
    <row r="27" spans="2:15">
      <c r="B27" s="149"/>
      <c r="O27" s="146"/>
    </row>
    <row r="28" spans="2:15">
      <c r="B28" s="149"/>
      <c r="C28" s="14" t="s">
        <v>84</v>
      </c>
      <c r="D28" s="15"/>
      <c r="E28" s="15"/>
      <c r="F28" s="179">
        <f>SUM(F26,F14)</f>
        <v>0.30377805579955464</v>
      </c>
      <c r="G28" s="15"/>
      <c r="H28" s="19"/>
      <c r="O28" s="146"/>
    </row>
    <row r="29" spans="2:15">
      <c r="B29" s="149"/>
      <c r="C29" s="178" t="s">
        <v>125</v>
      </c>
      <c r="D29" s="27"/>
      <c r="E29" s="27"/>
      <c r="F29" s="193">
        <f>F28+1</f>
        <v>1.3037780557995546</v>
      </c>
      <c r="G29" s="27"/>
      <c r="H29" s="190">
        <f>H11*F29</f>
        <v>109.14334622222222</v>
      </c>
      <c r="O29" s="146"/>
    </row>
    <row r="30" spans="2:15">
      <c r="B30" s="180" t="s">
        <v>87</v>
      </c>
      <c r="C30" s="58" t="s">
        <v>220</v>
      </c>
      <c r="O30" s="146"/>
    </row>
    <row r="31" spans="2:15" ht="15" thickBot="1">
      <c r="B31" s="181" t="s">
        <v>86</v>
      </c>
      <c r="C31" s="182" t="s">
        <v>219</v>
      </c>
      <c r="D31" s="183"/>
      <c r="E31" s="183"/>
      <c r="F31" s="183"/>
      <c r="G31" s="183"/>
      <c r="H31" s="183"/>
      <c r="I31" s="183"/>
      <c r="J31" s="183"/>
      <c r="K31" s="183"/>
      <c r="L31" s="183"/>
      <c r="M31" s="183"/>
      <c r="N31" s="183"/>
      <c r="O31" s="184"/>
    </row>
    <row r="32" spans="2:15">
      <c r="B32" s="185"/>
      <c r="C32" s="58"/>
    </row>
    <row r="33" spans="2:8" ht="15.6">
      <c r="C33" s="246" t="s">
        <v>101</v>
      </c>
    </row>
    <row r="34" spans="2:8">
      <c r="B34" s="169"/>
      <c r="C34" s="15" t="s">
        <v>90</v>
      </c>
      <c r="D34" s="15"/>
      <c r="E34" s="15"/>
      <c r="F34" s="188"/>
      <c r="G34" s="15"/>
      <c r="H34" s="19"/>
    </row>
    <row r="35" spans="2:8">
      <c r="B35" s="59"/>
      <c r="C35" s="3" t="s">
        <v>94</v>
      </c>
      <c r="F35" s="189">
        <v>7</v>
      </c>
      <c r="H35" s="22"/>
    </row>
    <row r="36" spans="2:8">
      <c r="B36" s="59"/>
      <c r="C36" s="3" t="s">
        <v>95</v>
      </c>
      <c r="F36" s="189">
        <v>0</v>
      </c>
      <c r="H36" s="22"/>
    </row>
    <row r="37" spans="2:8">
      <c r="B37" s="59"/>
      <c r="C37" s="244" t="s">
        <v>208</v>
      </c>
      <c r="F37" s="193">
        <f>SUM(F35:F36)</f>
        <v>7</v>
      </c>
      <c r="H37" s="22"/>
    </row>
    <row r="38" spans="2:8">
      <c r="B38" s="59"/>
      <c r="C38" s="3" t="s">
        <v>96</v>
      </c>
      <c r="F38" s="243">
        <f>H15</f>
        <v>105.23673333333333</v>
      </c>
      <c r="H38" s="22"/>
    </row>
    <row r="39" spans="2:8">
      <c r="B39" s="59"/>
      <c r="C39" s="3" t="s">
        <v>91</v>
      </c>
      <c r="F39" s="190">
        <f>F38*F37</f>
        <v>736.65713333333338</v>
      </c>
      <c r="H39" s="22"/>
    </row>
    <row r="40" spans="2:8">
      <c r="B40" s="191"/>
      <c r="C40" s="27"/>
      <c r="D40" s="27"/>
      <c r="E40" s="27"/>
      <c r="F40" s="27"/>
      <c r="G40" s="27"/>
      <c r="H40" s="29"/>
    </row>
    <row r="42" spans="2:8" ht="15.6">
      <c r="C42" s="246" t="s">
        <v>102</v>
      </c>
    </row>
    <row r="43" spans="2:8">
      <c r="B43" s="169"/>
      <c r="C43" s="15" t="s">
        <v>92</v>
      </c>
      <c r="D43" s="15"/>
      <c r="E43" s="15"/>
      <c r="F43" s="188"/>
      <c r="G43" s="15"/>
      <c r="H43" s="19"/>
    </row>
    <row r="44" spans="2:8">
      <c r="B44" s="59"/>
      <c r="C44" s="3" t="s">
        <v>91</v>
      </c>
      <c r="F44" s="192">
        <f>F39</f>
        <v>736.65713333333338</v>
      </c>
      <c r="H44" s="22"/>
    </row>
    <row r="45" spans="2:8">
      <c r="B45" s="59"/>
      <c r="C45" s="3" t="s">
        <v>96</v>
      </c>
      <c r="F45" s="243">
        <f>'Donee Sal-Benefit Rate'!H15</f>
        <v>35.075057471264365</v>
      </c>
      <c r="H45" s="22"/>
    </row>
    <row r="46" spans="2:8">
      <c r="B46" s="59"/>
      <c r="C46" s="244" t="s">
        <v>93</v>
      </c>
      <c r="F46" s="193">
        <f>ROUND(F44/F45,0)</f>
        <v>21</v>
      </c>
      <c r="H46" s="22"/>
    </row>
    <row r="47" spans="2:8">
      <c r="B47" s="191"/>
      <c r="C47" s="27"/>
      <c r="D47" s="27"/>
      <c r="E47" s="27"/>
      <c r="F47" s="27"/>
      <c r="G47" s="27"/>
      <c r="H47" s="29"/>
    </row>
  </sheetData>
  <mergeCells count="4">
    <mergeCell ref="B1:D1"/>
    <mergeCell ref="D8:E8"/>
    <mergeCell ref="K8:L8"/>
    <mergeCell ref="J10:M10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1E6D52-A630-403C-8686-7865B8DDC78E}">
  <sheetPr>
    <pageSetUpPr fitToPage="1"/>
  </sheetPr>
  <dimension ref="A1:AK51"/>
  <sheetViews>
    <sheetView topLeftCell="K1" zoomScaleNormal="100" workbookViewId="0">
      <selection activeCell="T29" sqref="T29"/>
    </sheetView>
  </sheetViews>
  <sheetFormatPr defaultColWidth="9.109375" defaultRowHeight="13.8"/>
  <cols>
    <col min="1" max="1" width="10.44140625" style="65" bestFit="1" customWidth="1"/>
    <col min="2" max="2" width="16.33203125" style="65" customWidth="1"/>
    <col min="3" max="3" width="12.33203125" style="65" bestFit="1" customWidth="1"/>
    <col min="4" max="4" width="4.5546875" style="65" bestFit="1" customWidth="1"/>
    <col min="5" max="5" width="10.33203125" style="65" customWidth="1"/>
    <col min="6" max="6" width="6.33203125" style="65" customWidth="1"/>
    <col min="7" max="7" width="7.109375" style="65" customWidth="1"/>
    <col min="8" max="8" width="6.44140625" style="65" customWidth="1"/>
    <col min="9" max="9" width="7.5546875" style="65" bestFit="1" customWidth="1"/>
    <col min="10" max="10" width="8.109375" style="65" customWidth="1"/>
    <col min="11" max="11" width="4.33203125" style="65" customWidth="1"/>
    <col min="12" max="12" width="3.88671875" style="65" customWidth="1"/>
    <col min="13" max="13" width="11.88671875" style="65" bestFit="1" customWidth="1"/>
    <col min="14" max="14" width="11.109375" style="65" customWidth="1"/>
    <col min="15" max="15" width="6.109375" style="65" customWidth="1"/>
    <col min="16" max="16" width="9.5546875" style="65" customWidth="1"/>
    <col min="17" max="17" width="7.44140625" style="65" customWidth="1"/>
    <col min="18" max="18" width="8.6640625" style="65" customWidth="1"/>
    <col min="19" max="19" width="13.44140625" style="68" bestFit="1" customWidth="1"/>
    <col min="20" max="20" width="8.33203125" style="65" bestFit="1" customWidth="1"/>
    <col min="21" max="21" width="7.6640625" style="68" bestFit="1" customWidth="1"/>
    <col min="22" max="22" width="9.33203125" style="68" customWidth="1"/>
    <col min="23" max="23" width="8.5546875" style="69" customWidth="1"/>
    <col min="24" max="24" width="9.5546875" style="65" bestFit="1" customWidth="1"/>
    <col min="25" max="25" width="8.44140625" style="65" customWidth="1"/>
    <col min="26" max="26" width="13.88671875" style="65" hidden="1" customWidth="1"/>
    <col min="27" max="28" width="8.33203125" style="70" bestFit="1" customWidth="1"/>
    <col min="29" max="33" width="6.6640625" style="70" bestFit="1" customWidth="1"/>
    <col min="34" max="37" width="5.6640625" style="70" customWidth="1"/>
    <col min="38" max="16384" width="9.109375" style="65"/>
  </cols>
  <sheetData>
    <row r="1" spans="1:37">
      <c r="B1" s="66" t="s">
        <v>126</v>
      </c>
      <c r="C1" s="269" t="s">
        <v>127</v>
      </c>
      <c r="D1" s="269"/>
      <c r="E1" s="269"/>
      <c r="I1" s="65" t="s">
        <v>128</v>
      </c>
      <c r="J1" s="265">
        <v>44872</v>
      </c>
      <c r="K1" s="265"/>
      <c r="Q1" s="67"/>
      <c r="R1" s="65" t="s">
        <v>129</v>
      </c>
      <c r="X1" s="68"/>
      <c r="Y1" s="68"/>
    </row>
    <row r="2" spans="1:37">
      <c r="B2" s="66" t="s">
        <v>130</v>
      </c>
      <c r="C2" s="269" t="s">
        <v>131</v>
      </c>
      <c r="D2" s="269"/>
      <c r="E2" s="269"/>
      <c r="Q2" s="67"/>
      <c r="R2" s="65" t="s">
        <v>132</v>
      </c>
      <c r="X2" s="68"/>
      <c r="Y2" s="68"/>
    </row>
    <row r="3" spans="1:37">
      <c r="B3" s="66" t="s">
        <v>133</v>
      </c>
      <c r="C3" s="270" t="s">
        <v>134</v>
      </c>
      <c r="D3" s="270"/>
      <c r="E3" s="270"/>
      <c r="F3" s="68"/>
      <c r="G3" s="71"/>
      <c r="H3" s="68"/>
      <c r="I3" s="68"/>
      <c r="J3" s="68"/>
      <c r="K3" s="68"/>
      <c r="L3" s="68"/>
      <c r="Q3" s="67"/>
      <c r="R3" s="65" t="s">
        <v>135</v>
      </c>
      <c r="X3" s="68"/>
      <c r="Y3" s="68"/>
    </row>
    <row r="4" spans="1:37">
      <c r="B4" s="66" t="s">
        <v>136</v>
      </c>
      <c r="C4" s="271">
        <v>45452</v>
      </c>
      <c r="D4" s="271"/>
      <c r="E4" s="271"/>
      <c r="F4" s="68"/>
      <c r="G4" s="68"/>
      <c r="H4" s="68"/>
      <c r="I4" s="197" t="s">
        <v>137</v>
      </c>
      <c r="J4" s="72">
        <f>'Donee Sal-Benefit Rate'!F15</f>
        <v>1.4621609966459033</v>
      </c>
      <c r="K4" s="68"/>
      <c r="L4" s="68"/>
      <c r="M4" s="73">
        <f>'Donee Sal-Benefit Rate'!H15</f>
        <v>35.075057471264365</v>
      </c>
      <c r="N4" s="65" t="s">
        <v>218</v>
      </c>
      <c r="R4" s="68"/>
      <c r="V4" s="74"/>
      <c r="X4" s="68"/>
      <c r="Y4" s="68"/>
      <c r="Z4" s="75"/>
    </row>
    <row r="5" spans="1:37" ht="12.75" customHeight="1">
      <c r="A5" s="76"/>
      <c r="B5" s="77"/>
      <c r="C5" s="78"/>
      <c r="D5" s="78"/>
      <c r="E5" s="266" t="s">
        <v>11</v>
      </c>
      <c r="F5" s="266" t="s">
        <v>138</v>
      </c>
      <c r="G5" s="266" t="s">
        <v>139</v>
      </c>
      <c r="H5" s="266" t="s">
        <v>140</v>
      </c>
      <c r="I5" s="266" t="s">
        <v>141</v>
      </c>
      <c r="J5" s="266" t="s">
        <v>142</v>
      </c>
      <c r="K5" s="266" t="s">
        <v>143</v>
      </c>
      <c r="L5" s="266" t="s">
        <v>144</v>
      </c>
      <c r="M5" s="79" t="s">
        <v>145</v>
      </c>
      <c r="N5" s="79"/>
      <c r="O5" s="79"/>
      <c r="P5" s="79" t="s">
        <v>146</v>
      </c>
      <c r="Q5" s="79"/>
      <c r="R5" s="79"/>
      <c r="S5" s="80"/>
      <c r="T5" s="80"/>
      <c r="U5" s="80"/>
      <c r="V5" s="272" t="s">
        <v>147</v>
      </c>
      <c r="W5" s="81"/>
      <c r="X5" s="79" t="s">
        <v>148</v>
      </c>
      <c r="Y5" s="79" t="s">
        <v>149</v>
      </c>
      <c r="Z5" s="82"/>
    </row>
    <row r="6" spans="1:37">
      <c r="A6" s="83" t="s">
        <v>150</v>
      </c>
      <c r="B6" s="84" t="s">
        <v>151</v>
      </c>
      <c r="C6" s="85" t="s">
        <v>130</v>
      </c>
      <c r="D6" s="85" t="s">
        <v>152</v>
      </c>
      <c r="E6" s="267"/>
      <c r="F6" s="267"/>
      <c r="G6" s="267"/>
      <c r="H6" s="267"/>
      <c r="I6" s="267"/>
      <c r="J6" s="267"/>
      <c r="K6" s="267"/>
      <c r="L6" s="267"/>
      <c r="M6" s="86" t="s">
        <v>59</v>
      </c>
      <c r="N6" s="86" t="s">
        <v>153</v>
      </c>
      <c r="O6" s="86" t="s">
        <v>154</v>
      </c>
      <c r="P6" s="86" t="s">
        <v>155</v>
      </c>
      <c r="Q6" s="86" t="s">
        <v>156</v>
      </c>
      <c r="R6" s="86" t="s">
        <v>76</v>
      </c>
      <c r="S6" s="87" t="s">
        <v>68</v>
      </c>
      <c r="T6" s="86" t="s">
        <v>157</v>
      </c>
      <c r="U6" s="87" t="s">
        <v>76</v>
      </c>
      <c r="V6" s="272"/>
      <c r="W6" s="88" t="s">
        <v>158</v>
      </c>
      <c r="X6" s="86" t="s">
        <v>159</v>
      </c>
      <c r="Y6" s="86" t="s">
        <v>160</v>
      </c>
      <c r="Z6" s="89" t="s">
        <v>75</v>
      </c>
    </row>
    <row r="7" spans="1:37">
      <c r="A7" s="90" t="s">
        <v>161</v>
      </c>
      <c r="B7" s="91"/>
      <c r="C7" s="92"/>
      <c r="D7" s="92"/>
      <c r="E7" s="268"/>
      <c r="F7" s="268"/>
      <c r="G7" s="268"/>
      <c r="H7" s="268"/>
      <c r="I7" s="268"/>
      <c r="J7" s="268"/>
      <c r="K7" s="268"/>
      <c r="L7" s="268"/>
      <c r="M7" s="93" t="s">
        <v>69</v>
      </c>
      <c r="N7" s="93" t="s">
        <v>69</v>
      </c>
      <c r="O7" s="93" t="s">
        <v>162</v>
      </c>
      <c r="P7" s="93" t="s">
        <v>163</v>
      </c>
      <c r="Q7" s="93" t="s">
        <v>164</v>
      </c>
      <c r="R7" s="93" t="s">
        <v>164</v>
      </c>
      <c r="S7" s="93" t="s">
        <v>165</v>
      </c>
      <c r="T7" s="93" t="s">
        <v>76</v>
      </c>
      <c r="U7" s="94" t="s">
        <v>166</v>
      </c>
      <c r="V7" s="273"/>
      <c r="W7" s="95" t="s">
        <v>167</v>
      </c>
      <c r="X7" s="93" t="s">
        <v>168</v>
      </c>
      <c r="Y7" s="93" t="s">
        <v>169</v>
      </c>
      <c r="Z7" s="96" t="s">
        <v>167</v>
      </c>
      <c r="AA7" s="97" t="s">
        <v>170</v>
      </c>
      <c r="AB7" s="97" t="s">
        <v>171</v>
      </c>
      <c r="AC7" s="97" t="s">
        <v>172</v>
      </c>
      <c r="AD7" s="97" t="s">
        <v>173</v>
      </c>
      <c r="AE7" s="97" t="s">
        <v>174</v>
      </c>
      <c r="AF7" s="97" t="s">
        <v>175</v>
      </c>
      <c r="AG7" s="97" t="s">
        <v>176</v>
      </c>
      <c r="AH7" s="97" t="s">
        <v>177</v>
      </c>
      <c r="AI7" s="97" t="s">
        <v>178</v>
      </c>
      <c r="AJ7" s="97" t="s">
        <v>178</v>
      </c>
      <c r="AK7" s="97"/>
    </row>
    <row r="8" spans="1:37" ht="17.100000000000001" customHeight="1">
      <c r="A8" s="236">
        <v>44739</v>
      </c>
      <c r="B8" s="237" t="s">
        <v>179</v>
      </c>
      <c r="C8" s="238" t="s">
        <v>131</v>
      </c>
      <c r="D8" s="238" t="s">
        <v>180</v>
      </c>
      <c r="E8" s="239">
        <v>5000030</v>
      </c>
      <c r="F8" s="240" t="s">
        <v>181</v>
      </c>
      <c r="G8" s="240">
        <v>101</v>
      </c>
      <c r="H8" s="240" t="s">
        <v>182</v>
      </c>
      <c r="I8" s="239">
        <v>34000</v>
      </c>
      <c r="J8" s="239"/>
      <c r="K8" s="240"/>
      <c r="L8" s="241"/>
      <c r="M8" s="234">
        <f>'Calc Donor #1'!$H$16</f>
        <v>421.70114942528738</v>
      </c>
      <c r="N8" s="214">
        <f>M8/IF(D8="FT",7,IF(D8="CL",174,8))</f>
        <v>52.712643678160923</v>
      </c>
      <c r="O8" s="212">
        <f>'Calc Donor #1'!$F$15</f>
        <v>1.3030669428696031</v>
      </c>
      <c r="P8" s="214">
        <f>N8*O8</f>
        <v>68.688103448275868</v>
      </c>
      <c r="Q8" s="238" t="s">
        <v>183</v>
      </c>
      <c r="R8" s="213">
        <f>'Calc Donor #1'!$F$38</f>
        <v>12</v>
      </c>
      <c r="S8" s="234">
        <f>'Calc Donor #1'!$F$40</f>
        <v>824.25724137931047</v>
      </c>
      <c r="T8" s="213">
        <f>'Calc Donor #1'!$F$47</f>
        <v>23.499811569933776</v>
      </c>
      <c r="U8" s="235">
        <v>23.5</v>
      </c>
      <c r="V8" s="110" t="s">
        <v>184</v>
      </c>
      <c r="W8" s="111">
        <f t="shared" ref="W8:W19" si="0">T8-U8</f>
        <v>-1.8843006622404346E-4</v>
      </c>
      <c r="X8" s="107" t="s">
        <v>185</v>
      </c>
      <c r="Y8" s="112" t="s">
        <v>186</v>
      </c>
      <c r="Z8" s="113"/>
      <c r="AA8" s="114">
        <v>8</v>
      </c>
      <c r="AB8" s="114">
        <v>8</v>
      </c>
      <c r="AC8" s="114">
        <v>6</v>
      </c>
      <c r="AD8" s="114">
        <v>0</v>
      </c>
      <c r="AE8" s="114">
        <v>0</v>
      </c>
      <c r="AF8" s="114">
        <v>0</v>
      </c>
      <c r="AG8" s="114">
        <v>0</v>
      </c>
      <c r="AH8" s="114">
        <v>0</v>
      </c>
      <c r="AI8" s="114">
        <v>0</v>
      </c>
      <c r="AJ8" s="114">
        <v>0</v>
      </c>
      <c r="AK8" s="114"/>
    </row>
    <row r="9" spans="1:37" ht="17.100000000000001" customHeight="1">
      <c r="A9" s="236">
        <v>44832</v>
      </c>
      <c r="B9" s="237" t="s">
        <v>187</v>
      </c>
      <c r="C9" s="238" t="s">
        <v>131</v>
      </c>
      <c r="D9" s="238" t="s">
        <v>152</v>
      </c>
      <c r="E9" s="238">
        <v>5000100</v>
      </c>
      <c r="F9" s="242">
        <v>149</v>
      </c>
      <c r="G9" s="240"/>
      <c r="H9" s="242" t="s">
        <v>188</v>
      </c>
      <c r="I9" s="242">
        <v>47200</v>
      </c>
      <c r="J9" s="238"/>
      <c r="K9" s="238"/>
      <c r="L9" s="238"/>
      <c r="M9" s="234">
        <f>'Calc Donor #2'!F11</f>
        <v>12534.84</v>
      </c>
      <c r="N9" s="214">
        <f>M9/IF(D9="FT",7,IF(D9="CL",174,8))</f>
        <v>72.039310344827584</v>
      </c>
      <c r="O9" s="212">
        <f>'Calc Donor #2'!$F$15</f>
        <v>1.2454925631280496</v>
      </c>
      <c r="P9" s="214">
        <f t="shared" ref="P9:P14" si="1">N9*O9</f>
        <v>89.724425287356325</v>
      </c>
      <c r="Q9" s="238" t="s">
        <v>213</v>
      </c>
      <c r="R9" s="213">
        <f>'Calc Donor #2'!$F$37</f>
        <v>10</v>
      </c>
      <c r="S9" s="234">
        <f>'Calc Donor #2'!$F$39</f>
        <v>897.24425287356325</v>
      </c>
      <c r="T9" s="213">
        <f>'Calc Donor #2'!$F$46</f>
        <v>25.6</v>
      </c>
      <c r="U9" s="235">
        <v>24</v>
      </c>
      <c r="V9" s="110" t="s">
        <v>171</v>
      </c>
      <c r="W9" s="111">
        <f t="shared" si="0"/>
        <v>1.6000000000000014</v>
      </c>
      <c r="X9" s="116" t="s">
        <v>185</v>
      </c>
      <c r="Y9" s="112" t="s">
        <v>186</v>
      </c>
      <c r="Z9" s="113"/>
      <c r="AA9" s="114">
        <v>0</v>
      </c>
      <c r="AB9" s="114">
        <v>0</v>
      </c>
      <c r="AC9" s="114">
        <v>34</v>
      </c>
      <c r="AD9" s="114">
        <v>0</v>
      </c>
      <c r="AE9" s="114">
        <v>0</v>
      </c>
      <c r="AF9" s="114">
        <v>0</v>
      </c>
      <c r="AG9" s="114">
        <v>0</v>
      </c>
      <c r="AH9" s="114">
        <v>0</v>
      </c>
      <c r="AI9" s="114">
        <v>0</v>
      </c>
      <c r="AJ9" s="114">
        <v>0</v>
      </c>
      <c r="AK9" s="114"/>
    </row>
    <row r="10" spans="1:37" ht="17.100000000000001" customHeight="1">
      <c r="A10" s="236">
        <v>44849</v>
      </c>
      <c r="B10" s="237" t="s">
        <v>205</v>
      </c>
      <c r="C10" s="238" t="s">
        <v>131</v>
      </c>
      <c r="D10" s="238" t="s">
        <v>189</v>
      </c>
      <c r="E10" s="238" t="s">
        <v>190</v>
      </c>
      <c r="F10" s="242">
        <v>149</v>
      </c>
      <c r="G10" s="240"/>
      <c r="H10" s="242" t="s">
        <v>191</v>
      </c>
      <c r="I10" s="242">
        <v>37200</v>
      </c>
      <c r="J10" s="238"/>
      <c r="K10" s="238"/>
      <c r="L10" s="238"/>
      <c r="M10" s="234">
        <f>'Donor #3'!H16</f>
        <v>585.99193333333335</v>
      </c>
      <c r="N10" s="214">
        <f>M10/IF(D10="FT",7,IF(D10="CL",174,8))</f>
        <v>83.713133333333332</v>
      </c>
      <c r="O10" s="212">
        <f>'Donor #3'!$F$15</f>
        <v>1.257111389132888</v>
      </c>
      <c r="P10" s="214">
        <f>N10*O10</f>
        <v>105.23673333333333</v>
      </c>
      <c r="Q10" s="238" t="s">
        <v>183</v>
      </c>
      <c r="R10" s="213">
        <f>'Donor #3'!$F$37</f>
        <v>7</v>
      </c>
      <c r="S10" s="234">
        <f>'Donor #3'!$F$39</f>
        <v>736.65713333333338</v>
      </c>
      <c r="T10" s="213">
        <f>'Donor #3'!$F$46</f>
        <v>21</v>
      </c>
      <c r="U10" s="235">
        <v>0</v>
      </c>
      <c r="V10" s="110"/>
      <c r="W10" s="111">
        <f>T10-U10</f>
        <v>21</v>
      </c>
      <c r="X10" s="107"/>
      <c r="Y10" s="112"/>
      <c r="Z10" s="113"/>
      <c r="AA10" s="114">
        <v>0</v>
      </c>
      <c r="AB10" s="114">
        <v>0</v>
      </c>
      <c r="AC10" s="114"/>
      <c r="AD10" s="114"/>
      <c r="AE10" s="114"/>
      <c r="AF10" s="114"/>
      <c r="AG10" s="114">
        <v>0</v>
      </c>
      <c r="AH10" s="114"/>
      <c r="AI10" s="114"/>
      <c r="AJ10" s="114"/>
      <c r="AK10" s="114"/>
    </row>
    <row r="11" spans="1:37" ht="17.100000000000001" customHeight="1">
      <c r="A11" s="98"/>
      <c r="B11" s="99"/>
      <c r="C11" s="118"/>
      <c r="D11" s="100"/>
      <c r="E11" s="100"/>
      <c r="F11" s="115"/>
      <c r="G11" s="102"/>
      <c r="H11" s="115"/>
      <c r="I11" s="115"/>
      <c r="J11" s="100"/>
      <c r="K11" s="100"/>
      <c r="L11" s="100"/>
      <c r="M11" s="104"/>
      <c r="N11" s="105">
        <f t="shared" ref="N11:N14" si="2">M11/IF(D11="FT",7,IF(D11="CL",174,8))</f>
        <v>0</v>
      </c>
      <c r="O11" s="106"/>
      <c r="P11" s="105">
        <f t="shared" si="1"/>
        <v>0</v>
      </c>
      <c r="Q11" s="100"/>
      <c r="R11" s="107"/>
      <c r="S11" s="108">
        <f t="shared" ref="S11:S16" si="3">P11*R11</f>
        <v>0</v>
      </c>
      <c r="T11" s="117">
        <f t="shared" ref="T11:T19" si="4">S11/M$4</f>
        <v>0</v>
      </c>
      <c r="U11" s="109">
        <v>0</v>
      </c>
      <c r="V11" s="110"/>
      <c r="W11" s="111">
        <f t="shared" si="0"/>
        <v>0</v>
      </c>
      <c r="X11" s="107"/>
      <c r="Y11" s="112"/>
      <c r="Z11" s="113"/>
      <c r="AA11" s="114">
        <v>0</v>
      </c>
      <c r="AB11" s="114">
        <v>0</v>
      </c>
      <c r="AC11" s="114">
        <v>0</v>
      </c>
      <c r="AD11" s="114">
        <v>0</v>
      </c>
      <c r="AE11" s="114">
        <v>0</v>
      </c>
      <c r="AF11" s="114">
        <v>0</v>
      </c>
      <c r="AG11" s="114">
        <v>0</v>
      </c>
      <c r="AH11" s="114">
        <v>0</v>
      </c>
      <c r="AI11" s="114">
        <v>0</v>
      </c>
      <c r="AJ11" s="114">
        <v>0</v>
      </c>
      <c r="AK11" s="114"/>
    </row>
    <row r="12" spans="1:37" ht="17.100000000000001" customHeight="1">
      <c r="A12" s="98"/>
      <c r="B12" s="99"/>
      <c r="C12" s="118"/>
      <c r="D12" s="100"/>
      <c r="E12" s="100"/>
      <c r="F12" s="115"/>
      <c r="G12" s="102"/>
      <c r="H12" s="115"/>
      <c r="I12" s="100"/>
      <c r="J12" s="101"/>
      <c r="K12" s="102"/>
      <c r="L12" s="103"/>
      <c r="M12" s="104"/>
      <c r="N12" s="105">
        <f t="shared" si="2"/>
        <v>0</v>
      </c>
      <c r="O12" s="106"/>
      <c r="P12" s="105">
        <f t="shared" si="1"/>
        <v>0</v>
      </c>
      <c r="Q12" s="100"/>
      <c r="R12" s="107"/>
      <c r="S12" s="108">
        <f t="shared" si="3"/>
        <v>0</v>
      </c>
      <c r="T12" s="117">
        <f t="shared" si="4"/>
        <v>0</v>
      </c>
      <c r="U12" s="109">
        <v>0</v>
      </c>
      <c r="V12" s="110"/>
      <c r="W12" s="111">
        <f t="shared" si="0"/>
        <v>0</v>
      </c>
      <c r="X12" s="107"/>
      <c r="Y12" s="112"/>
      <c r="Z12" s="113"/>
      <c r="AA12" s="114">
        <v>0</v>
      </c>
      <c r="AB12" s="114">
        <v>0</v>
      </c>
      <c r="AC12" s="114">
        <v>0</v>
      </c>
      <c r="AD12" s="114">
        <v>0</v>
      </c>
      <c r="AE12" s="114">
        <v>0</v>
      </c>
      <c r="AF12" s="114">
        <v>0</v>
      </c>
      <c r="AG12" s="114">
        <v>0</v>
      </c>
      <c r="AH12" s="114">
        <v>0</v>
      </c>
      <c r="AI12" s="114">
        <v>0</v>
      </c>
      <c r="AJ12" s="114">
        <v>0</v>
      </c>
      <c r="AK12" s="114"/>
    </row>
    <row r="13" spans="1:37" ht="17.100000000000001" customHeight="1">
      <c r="A13" s="98"/>
      <c r="B13" s="99"/>
      <c r="C13" s="100"/>
      <c r="D13" s="100"/>
      <c r="E13" s="100"/>
      <c r="F13" s="115"/>
      <c r="G13" s="119"/>
      <c r="H13" s="115"/>
      <c r="I13" s="100"/>
      <c r="J13" s="100"/>
      <c r="K13" s="100"/>
      <c r="L13" s="100"/>
      <c r="M13" s="104"/>
      <c r="N13" s="105">
        <f t="shared" si="2"/>
        <v>0</v>
      </c>
      <c r="O13" s="106"/>
      <c r="P13" s="105">
        <f t="shared" si="1"/>
        <v>0</v>
      </c>
      <c r="Q13" s="100"/>
      <c r="R13" s="107"/>
      <c r="S13" s="108">
        <f t="shared" si="3"/>
        <v>0</v>
      </c>
      <c r="T13" s="117">
        <f t="shared" si="4"/>
        <v>0</v>
      </c>
      <c r="U13" s="109">
        <v>0</v>
      </c>
      <c r="V13" s="110"/>
      <c r="W13" s="111">
        <f t="shared" si="0"/>
        <v>0</v>
      </c>
      <c r="X13" s="107"/>
      <c r="Y13" s="107"/>
      <c r="Z13" s="113"/>
      <c r="AA13" s="114"/>
      <c r="AB13" s="114"/>
      <c r="AC13" s="114"/>
      <c r="AD13" s="114"/>
      <c r="AE13" s="114"/>
      <c r="AF13" s="114"/>
      <c r="AG13" s="114"/>
      <c r="AH13" s="114"/>
      <c r="AI13" s="114"/>
      <c r="AJ13" s="114"/>
      <c r="AK13" s="114"/>
    </row>
    <row r="14" spans="1:37" ht="17.100000000000001" customHeight="1">
      <c r="A14" s="98"/>
      <c r="B14" s="99"/>
      <c r="C14" s="100"/>
      <c r="D14" s="100"/>
      <c r="E14" s="100"/>
      <c r="F14" s="115"/>
      <c r="G14" s="102"/>
      <c r="H14" s="115"/>
      <c r="I14" s="100"/>
      <c r="J14" s="100"/>
      <c r="K14" s="100"/>
      <c r="L14" s="100"/>
      <c r="M14" s="104"/>
      <c r="N14" s="105">
        <f t="shared" si="2"/>
        <v>0</v>
      </c>
      <c r="O14" s="106"/>
      <c r="P14" s="105">
        <f t="shared" si="1"/>
        <v>0</v>
      </c>
      <c r="Q14" s="100"/>
      <c r="R14" s="107"/>
      <c r="S14" s="108">
        <f t="shared" si="3"/>
        <v>0</v>
      </c>
      <c r="T14" s="117">
        <f t="shared" si="4"/>
        <v>0</v>
      </c>
      <c r="U14" s="109">
        <v>0</v>
      </c>
      <c r="V14" s="110"/>
      <c r="W14" s="111">
        <f t="shared" si="0"/>
        <v>0</v>
      </c>
      <c r="X14" s="107"/>
      <c r="Y14" s="107"/>
      <c r="Z14" s="113"/>
      <c r="AA14" s="114"/>
      <c r="AB14" s="114"/>
      <c r="AC14" s="114"/>
      <c r="AD14" s="114"/>
      <c r="AE14" s="114"/>
      <c r="AF14" s="114"/>
      <c r="AG14" s="114"/>
      <c r="AH14" s="114"/>
      <c r="AI14" s="114"/>
      <c r="AJ14" s="114"/>
      <c r="AK14" s="114"/>
    </row>
    <row r="15" spans="1:37" ht="17.100000000000001" customHeight="1">
      <c r="A15" s="98"/>
      <c r="B15" s="99"/>
      <c r="C15" s="100"/>
      <c r="D15" s="100"/>
      <c r="E15" s="100"/>
      <c r="F15" s="115"/>
      <c r="G15" s="115"/>
      <c r="H15" s="115"/>
      <c r="I15" s="100"/>
      <c r="J15" s="100"/>
      <c r="K15" s="100"/>
      <c r="L15" s="100"/>
      <c r="M15" s="105"/>
      <c r="N15" s="105">
        <f>M15/IF(D15="FT",7,IF(D15="CL",174,8))</f>
        <v>0</v>
      </c>
      <c r="O15" s="106"/>
      <c r="P15" s="105">
        <f>N15*O15</f>
        <v>0</v>
      </c>
      <c r="Q15" s="100"/>
      <c r="R15" s="107"/>
      <c r="S15" s="108"/>
      <c r="T15" s="117"/>
      <c r="U15" s="109">
        <v>0</v>
      </c>
      <c r="V15" s="110"/>
      <c r="W15" s="111"/>
      <c r="X15" s="107"/>
      <c r="Y15" s="107"/>
      <c r="Z15" s="113"/>
      <c r="AA15" s="114"/>
      <c r="AB15" s="114"/>
      <c r="AC15" s="114"/>
      <c r="AD15" s="114"/>
      <c r="AE15" s="114"/>
      <c r="AF15" s="114"/>
      <c r="AG15" s="114"/>
      <c r="AH15" s="114"/>
      <c r="AI15" s="114"/>
      <c r="AJ15" s="114"/>
      <c r="AK15" s="114"/>
    </row>
    <row r="16" spans="1:37" ht="17.100000000000001" customHeight="1">
      <c r="A16" s="98"/>
      <c r="B16" s="99"/>
      <c r="C16" s="100"/>
      <c r="D16" s="100"/>
      <c r="E16" s="100"/>
      <c r="F16" s="115"/>
      <c r="G16" s="115"/>
      <c r="H16" s="115"/>
      <c r="I16" s="115"/>
      <c r="J16" s="120"/>
      <c r="K16" s="100"/>
      <c r="L16" s="100"/>
      <c r="M16" s="105"/>
      <c r="N16" s="105">
        <f>M16/IF(D16="FT",7,IF(D16="CL",174,8))</f>
        <v>0</v>
      </c>
      <c r="O16" s="106"/>
      <c r="P16" s="105">
        <f>N16*O16</f>
        <v>0</v>
      </c>
      <c r="Q16" s="100"/>
      <c r="R16" s="107"/>
      <c r="S16" s="108">
        <f t="shared" si="3"/>
        <v>0</v>
      </c>
      <c r="T16" s="117">
        <f t="shared" si="4"/>
        <v>0</v>
      </c>
      <c r="U16" s="109">
        <v>0</v>
      </c>
      <c r="V16" s="110"/>
      <c r="W16" s="111">
        <f t="shared" si="0"/>
        <v>0</v>
      </c>
      <c r="X16" s="107"/>
      <c r="Y16" s="107"/>
      <c r="Z16" s="113"/>
      <c r="AA16" s="114"/>
      <c r="AB16" s="114"/>
      <c r="AC16" s="114"/>
      <c r="AD16" s="114"/>
      <c r="AE16" s="114"/>
      <c r="AF16" s="114"/>
      <c r="AG16" s="114"/>
      <c r="AH16" s="114"/>
      <c r="AI16" s="114"/>
      <c r="AJ16" s="114"/>
      <c r="AK16" s="114"/>
    </row>
    <row r="17" spans="1:37" ht="17.100000000000001" customHeight="1">
      <c r="A17" s="98"/>
      <c r="B17" s="99"/>
      <c r="C17" s="118"/>
      <c r="D17" s="100"/>
      <c r="E17" s="100"/>
      <c r="F17" s="115"/>
      <c r="G17" s="102"/>
      <c r="H17" s="115"/>
      <c r="I17" s="115"/>
      <c r="J17" s="100"/>
      <c r="K17" s="100"/>
      <c r="L17" s="100"/>
      <c r="M17" s="105"/>
      <c r="N17" s="105">
        <f>M17/IF(D17="FT",7,IF(D17="CL",174,8))</f>
        <v>0</v>
      </c>
      <c r="O17" s="106"/>
      <c r="P17" s="105">
        <f>N17*O17</f>
        <v>0</v>
      </c>
      <c r="Q17" s="100"/>
      <c r="R17" s="107"/>
      <c r="S17" s="108">
        <f>P17*R17</f>
        <v>0</v>
      </c>
      <c r="T17" s="117">
        <f t="shared" si="4"/>
        <v>0</v>
      </c>
      <c r="U17" s="109">
        <v>0</v>
      </c>
      <c r="V17" s="121"/>
      <c r="W17" s="111">
        <f t="shared" si="0"/>
        <v>0</v>
      </c>
      <c r="X17" s="107"/>
      <c r="Y17" s="107"/>
      <c r="Z17" s="113"/>
      <c r="AA17" s="114"/>
      <c r="AB17" s="114"/>
      <c r="AC17" s="114"/>
      <c r="AD17" s="114"/>
      <c r="AE17" s="114"/>
      <c r="AF17" s="114"/>
      <c r="AG17" s="114"/>
      <c r="AH17" s="114"/>
      <c r="AI17" s="114"/>
      <c r="AJ17" s="114"/>
      <c r="AK17" s="114"/>
    </row>
    <row r="18" spans="1:37" ht="17.100000000000001" customHeight="1">
      <c r="A18" s="98"/>
      <c r="B18" s="99"/>
      <c r="C18" s="100"/>
      <c r="D18" s="100"/>
      <c r="E18" s="101"/>
      <c r="F18" s="102"/>
      <c r="G18" s="102"/>
      <c r="H18" s="102"/>
      <c r="I18" s="101"/>
      <c r="J18" s="120"/>
      <c r="K18" s="100"/>
      <c r="L18" s="100"/>
      <c r="M18" s="105"/>
      <c r="N18" s="105">
        <f>M18/IF(D18="FT",7,IF(D18="CL",174,8))</f>
        <v>0</v>
      </c>
      <c r="O18" s="106"/>
      <c r="P18" s="105">
        <f>N18*O18</f>
        <v>0</v>
      </c>
      <c r="Q18" s="100"/>
      <c r="R18" s="107"/>
      <c r="S18" s="108">
        <f>P18*R18</f>
        <v>0</v>
      </c>
      <c r="T18" s="117">
        <f t="shared" si="4"/>
        <v>0</v>
      </c>
      <c r="U18" s="109">
        <v>0</v>
      </c>
      <c r="V18" s="121"/>
      <c r="W18" s="111">
        <f t="shared" si="0"/>
        <v>0</v>
      </c>
      <c r="X18" s="107"/>
      <c r="Y18" s="107"/>
      <c r="Z18" s="113"/>
      <c r="AA18" s="114"/>
      <c r="AB18" s="114"/>
      <c r="AC18" s="114"/>
      <c r="AD18" s="114"/>
      <c r="AE18" s="114"/>
      <c r="AF18" s="114"/>
      <c r="AG18" s="114"/>
      <c r="AH18" s="114"/>
      <c r="AI18" s="114"/>
      <c r="AJ18" s="114"/>
      <c r="AK18" s="114"/>
    </row>
    <row r="19" spans="1:37" ht="17.100000000000001" customHeight="1">
      <c r="A19" s="98"/>
      <c r="B19" s="99"/>
      <c r="C19" s="100"/>
      <c r="D19" s="100"/>
      <c r="E19" s="101"/>
      <c r="F19" s="102"/>
      <c r="G19" s="102"/>
      <c r="H19" s="102"/>
      <c r="I19" s="101"/>
      <c r="J19" s="120"/>
      <c r="K19" s="100"/>
      <c r="L19" s="100"/>
      <c r="M19" s="105"/>
      <c r="N19" s="105">
        <f>M19/IF(D19="FT",7,IF(D19="CL",174,8))</f>
        <v>0</v>
      </c>
      <c r="O19" s="106"/>
      <c r="P19" s="105">
        <f>N19*O19</f>
        <v>0</v>
      </c>
      <c r="Q19" s="100"/>
      <c r="R19" s="107"/>
      <c r="S19" s="108">
        <f>P19*R19</f>
        <v>0</v>
      </c>
      <c r="T19" s="117">
        <f t="shared" si="4"/>
        <v>0</v>
      </c>
      <c r="U19" s="109">
        <v>0</v>
      </c>
      <c r="V19" s="121"/>
      <c r="W19" s="111">
        <f t="shared" si="0"/>
        <v>0</v>
      </c>
      <c r="X19" s="107"/>
      <c r="Y19" s="107"/>
      <c r="Z19" s="113"/>
      <c r="AA19" s="114"/>
      <c r="AB19" s="114"/>
      <c r="AC19" s="114"/>
      <c r="AD19" s="114"/>
      <c r="AE19" s="114"/>
      <c r="AF19" s="114"/>
      <c r="AG19" s="114"/>
      <c r="AH19" s="114"/>
      <c r="AI19" s="114"/>
      <c r="AJ19" s="114"/>
      <c r="AK19" s="114"/>
    </row>
    <row r="20" spans="1:37" ht="17.100000000000001" customHeight="1">
      <c r="A20" s="98"/>
      <c r="B20" s="100"/>
      <c r="C20" s="100"/>
      <c r="D20" s="100"/>
      <c r="E20" s="100"/>
      <c r="F20" s="115"/>
      <c r="G20" s="100"/>
      <c r="H20" s="115"/>
      <c r="I20" s="100"/>
      <c r="J20" s="120"/>
      <c r="K20" s="100"/>
      <c r="L20" s="100"/>
      <c r="M20" s="105"/>
      <c r="N20" s="105"/>
      <c r="O20" s="106"/>
      <c r="P20" s="105"/>
      <c r="Q20" s="100"/>
      <c r="R20" s="107"/>
      <c r="S20" s="122"/>
      <c r="T20" s="117"/>
      <c r="U20" s="109">
        <v>0</v>
      </c>
      <c r="V20" s="121"/>
      <c r="W20" s="111"/>
      <c r="X20" s="107"/>
      <c r="Y20" s="107"/>
      <c r="Z20" s="113"/>
      <c r="AA20" s="114"/>
      <c r="AB20" s="114"/>
      <c r="AC20" s="114"/>
      <c r="AD20" s="114"/>
      <c r="AE20" s="114"/>
      <c r="AF20" s="114"/>
      <c r="AG20" s="114"/>
      <c r="AH20" s="114"/>
      <c r="AI20" s="114"/>
      <c r="AJ20" s="114"/>
      <c r="AK20" s="114"/>
    </row>
    <row r="21" spans="1:37" ht="17.100000000000001" customHeight="1">
      <c r="A21" s="98"/>
      <c r="B21" s="100"/>
      <c r="C21" s="100"/>
      <c r="D21" s="100"/>
      <c r="E21" s="100"/>
      <c r="F21" s="100"/>
      <c r="G21" s="100"/>
      <c r="H21" s="100"/>
      <c r="I21" s="100"/>
      <c r="J21" s="100"/>
      <c r="K21" s="100"/>
      <c r="L21" s="100"/>
      <c r="M21" s="105"/>
      <c r="N21" s="105"/>
      <c r="O21" s="106"/>
      <c r="P21" s="105"/>
      <c r="Q21" s="100"/>
      <c r="R21" s="107"/>
      <c r="S21" s="122"/>
      <c r="T21" s="117"/>
      <c r="U21" s="109">
        <v>0</v>
      </c>
      <c r="V21" s="121"/>
      <c r="W21" s="111"/>
      <c r="X21" s="107"/>
      <c r="Y21" s="107"/>
      <c r="Z21" s="113"/>
      <c r="AA21" s="114"/>
      <c r="AB21" s="114"/>
      <c r="AC21" s="114"/>
      <c r="AD21" s="114"/>
      <c r="AE21" s="114"/>
      <c r="AF21" s="114"/>
      <c r="AG21" s="114"/>
      <c r="AH21" s="114"/>
      <c r="AI21" s="114"/>
      <c r="AJ21" s="114"/>
      <c r="AK21" s="114"/>
    </row>
    <row r="22" spans="1:37" ht="17.100000000000001" customHeight="1">
      <c r="A22" s="98"/>
      <c r="B22" s="100"/>
      <c r="C22" s="100"/>
      <c r="D22" s="100"/>
      <c r="E22" s="100"/>
      <c r="F22" s="100"/>
      <c r="G22" s="100"/>
      <c r="H22" s="100"/>
      <c r="I22" s="100"/>
      <c r="J22" s="100"/>
      <c r="K22" s="100"/>
      <c r="L22" s="100"/>
      <c r="M22" s="105"/>
      <c r="N22" s="105"/>
      <c r="O22" s="106"/>
      <c r="P22" s="105"/>
      <c r="Q22" s="100"/>
      <c r="R22" s="107"/>
      <c r="S22" s="122"/>
      <c r="T22" s="117"/>
      <c r="U22" s="109"/>
      <c r="V22" s="121"/>
      <c r="W22" s="111"/>
      <c r="X22" s="107"/>
      <c r="Y22" s="107"/>
      <c r="Z22" s="101"/>
      <c r="AA22" s="114"/>
      <c r="AB22" s="114"/>
      <c r="AC22" s="114"/>
      <c r="AD22" s="114"/>
      <c r="AE22" s="114"/>
      <c r="AF22" s="114"/>
      <c r="AG22" s="114"/>
      <c r="AH22" s="114"/>
      <c r="AI22" s="114"/>
      <c r="AJ22" s="114"/>
      <c r="AK22" s="114"/>
    </row>
    <row r="23" spans="1:37" ht="17.100000000000001" customHeight="1" thickBot="1">
      <c r="A23" s="123"/>
      <c r="B23" s="124"/>
      <c r="C23" s="125"/>
      <c r="D23" s="125"/>
      <c r="E23" s="125"/>
      <c r="F23" s="125"/>
      <c r="G23" s="125"/>
      <c r="H23" s="125"/>
      <c r="I23" s="125"/>
      <c r="J23" s="125"/>
      <c r="K23" s="125"/>
      <c r="L23" s="125"/>
      <c r="M23" s="126"/>
      <c r="N23" s="126"/>
      <c r="O23" s="126"/>
      <c r="P23" s="126"/>
      <c r="Q23" s="125"/>
      <c r="R23" s="127"/>
      <c r="S23" s="128"/>
      <c r="T23" s="129"/>
      <c r="U23" s="130"/>
      <c r="V23" s="131"/>
      <c r="W23" s="111"/>
      <c r="X23" s="127"/>
      <c r="Y23" s="127"/>
      <c r="Z23" s="132"/>
      <c r="AA23" s="114"/>
      <c r="AB23" s="114"/>
      <c r="AC23" s="114"/>
      <c r="AD23" s="114"/>
      <c r="AE23" s="114"/>
      <c r="AF23" s="114"/>
      <c r="AG23" s="114"/>
      <c r="AH23" s="114"/>
      <c r="AI23" s="114"/>
      <c r="AJ23" s="114"/>
      <c r="AK23" s="114"/>
    </row>
    <row r="24" spans="1:37" ht="17.100000000000001" customHeight="1" thickBot="1">
      <c r="A24" s="133" t="s">
        <v>192</v>
      </c>
      <c r="B24" s="99"/>
      <c r="C24" s="134"/>
      <c r="D24" s="134"/>
      <c r="E24" s="134"/>
      <c r="F24" s="134"/>
      <c r="G24" s="134"/>
      <c r="H24" s="134"/>
      <c r="I24" s="134"/>
      <c r="J24" s="134"/>
      <c r="K24" s="134"/>
      <c r="L24" s="134"/>
      <c r="M24" s="106"/>
      <c r="N24" s="106"/>
      <c r="O24" s="106"/>
      <c r="P24" s="106"/>
      <c r="Q24" s="106"/>
      <c r="R24" s="135">
        <f>SUM(R8:R23)</f>
        <v>29</v>
      </c>
      <c r="S24" s="136">
        <f>SUM(S8:S23)</f>
        <v>2458.1586275862073</v>
      </c>
      <c r="T24" s="137">
        <f>SUM(T8:T23)</f>
        <v>70.099811569933777</v>
      </c>
      <c r="U24" s="109">
        <f>SUM(U8:U23)</f>
        <v>47.5</v>
      </c>
      <c r="V24" s="121"/>
      <c r="W24" s="138">
        <f>T24-U24</f>
        <v>22.599811569933777</v>
      </c>
      <c r="X24" s="134"/>
      <c r="Y24" s="134"/>
      <c r="Z24" s="139"/>
      <c r="AA24" s="286">
        <f t="shared" ref="AA24:AK24" si="5">SUM(AA8:AA23)</f>
        <v>8</v>
      </c>
      <c r="AB24" s="287">
        <f t="shared" si="5"/>
        <v>8</v>
      </c>
      <c r="AC24" s="287">
        <f t="shared" si="5"/>
        <v>40</v>
      </c>
      <c r="AD24" s="287">
        <f t="shared" si="5"/>
        <v>0</v>
      </c>
      <c r="AE24" s="287">
        <f t="shared" si="5"/>
        <v>0</v>
      </c>
      <c r="AF24" s="287">
        <f t="shared" si="5"/>
        <v>0</v>
      </c>
      <c r="AG24" s="287">
        <f t="shared" si="5"/>
        <v>0</v>
      </c>
      <c r="AH24" s="287">
        <f t="shared" si="5"/>
        <v>0</v>
      </c>
      <c r="AI24" s="287">
        <f t="shared" si="5"/>
        <v>0</v>
      </c>
      <c r="AJ24" s="287">
        <f t="shared" si="5"/>
        <v>0</v>
      </c>
      <c r="AK24" s="287">
        <f t="shared" si="5"/>
        <v>0</v>
      </c>
    </row>
    <row r="25" spans="1:37" ht="17.100000000000001" customHeight="1" thickTop="1">
      <c r="Y25" s="69" t="s">
        <v>183</v>
      </c>
      <c r="AA25" s="288">
        <v>8</v>
      </c>
      <c r="AB25" s="288">
        <v>8</v>
      </c>
      <c r="AC25" s="288">
        <v>8</v>
      </c>
      <c r="AD25" s="288">
        <v>8</v>
      </c>
      <c r="AE25" s="288">
        <v>0</v>
      </c>
      <c r="AF25" s="288">
        <v>0</v>
      </c>
      <c r="AG25" s="288">
        <v>0</v>
      </c>
      <c r="AH25" s="288">
        <v>0</v>
      </c>
      <c r="AI25" s="288">
        <v>0</v>
      </c>
      <c r="AJ25" s="288">
        <v>0</v>
      </c>
      <c r="AK25" s="288">
        <v>0</v>
      </c>
    </row>
    <row r="26" spans="1:37" ht="17.100000000000001" customHeight="1">
      <c r="Y26" s="69" t="s">
        <v>193</v>
      </c>
      <c r="AA26" s="288">
        <v>32</v>
      </c>
      <c r="AB26" s="288">
        <v>16</v>
      </c>
      <c r="AC26" s="288">
        <v>0</v>
      </c>
      <c r="AD26" s="288">
        <v>12</v>
      </c>
      <c r="AE26" s="288">
        <v>0</v>
      </c>
      <c r="AF26" s="288">
        <v>0</v>
      </c>
      <c r="AG26" s="288">
        <v>0</v>
      </c>
      <c r="AH26" s="288">
        <v>0</v>
      </c>
      <c r="AI26" s="288">
        <v>0</v>
      </c>
      <c r="AJ26" s="288">
        <v>0</v>
      </c>
      <c r="AK26" s="288">
        <v>0</v>
      </c>
    </row>
    <row r="27" spans="1:37" ht="17.100000000000001" customHeight="1">
      <c r="Q27"/>
      <c r="R27"/>
      <c r="S27"/>
      <c r="T27"/>
      <c r="Y27" s="69" t="s">
        <v>194</v>
      </c>
      <c r="AA27" s="288">
        <v>0</v>
      </c>
      <c r="AB27" s="288">
        <v>0</v>
      </c>
      <c r="AC27" s="288">
        <v>0</v>
      </c>
      <c r="AD27" s="288">
        <v>0</v>
      </c>
      <c r="AE27" s="288">
        <v>0</v>
      </c>
      <c r="AF27" s="288">
        <v>0</v>
      </c>
      <c r="AG27" s="288">
        <v>0</v>
      </c>
      <c r="AH27" s="288">
        <v>0</v>
      </c>
      <c r="AI27" s="288">
        <v>0</v>
      </c>
      <c r="AJ27" s="288">
        <v>0</v>
      </c>
      <c r="AK27" s="288">
        <v>0</v>
      </c>
    </row>
    <row r="28" spans="1:37" ht="17.100000000000001" customHeight="1">
      <c r="Q28"/>
      <c r="R28"/>
      <c r="S28"/>
      <c r="T28"/>
      <c r="Y28" s="69" t="s">
        <v>195</v>
      </c>
      <c r="AA28" s="288">
        <v>24</v>
      </c>
      <c r="AB28" s="288">
        <f>6*8</f>
        <v>48</v>
      </c>
      <c r="AC28" s="288">
        <v>40</v>
      </c>
      <c r="AD28" s="288">
        <v>52</v>
      </c>
      <c r="AE28" s="288">
        <v>0</v>
      </c>
      <c r="AF28" s="288">
        <v>0</v>
      </c>
      <c r="AG28" s="288">
        <v>0</v>
      </c>
      <c r="AH28" s="288">
        <v>0</v>
      </c>
      <c r="AI28" s="288">
        <v>0</v>
      </c>
      <c r="AJ28" s="288">
        <v>0</v>
      </c>
      <c r="AK28" s="288">
        <v>0</v>
      </c>
    </row>
    <row r="29" spans="1:37" ht="17.100000000000001" customHeight="1">
      <c r="Y29" s="69" t="s">
        <v>196</v>
      </c>
      <c r="AA29" s="290">
        <v>16</v>
      </c>
      <c r="AB29" s="290">
        <v>0</v>
      </c>
      <c r="AC29" s="290">
        <v>8</v>
      </c>
      <c r="AD29" s="290">
        <v>8</v>
      </c>
      <c r="AE29" s="290">
        <v>0</v>
      </c>
      <c r="AF29" s="290">
        <v>0</v>
      </c>
      <c r="AG29" s="290">
        <v>0</v>
      </c>
      <c r="AH29" s="290">
        <v>0</v>
      </c>
      <c r="AI29" s="290">
        <v>0</v>
      </c>
      <c r="AJ29" s="290">
        <v>0</v>
      </c>
      <c r="AK29" s="290">
        <v>0</v>
      </c>
    </row>
    <row r="30" spans="1:37" ht="17.100000000000001" customHeight="1">
      <c r="Y30" s="69" t="s">
        <v>197</v>
      </c>
      <c r="AA30" s="290">
        <v>0</v>
      </c>
      <c r="AB30" s="290">
        <v>0</v>
      </c>
      <c r="AC30" s="290">
        <v>0</v>
      </c>
      <c r="AD30" s="290">
        <v>0</v>
      </c>
      <c r="AE30" s="290">
        <v>0</v>
      </c>
      <c r="AF30" s="290">
        <v>0</v>
      </c>
      <c r="AG30" s="290">
        <v>0</v>
      </c>
      <c r="AH30" s="290">
        <v>0</v>
      </c>
      <c r="AI30" s="290">
        <v>0</v>
      </c>
      <c r="AJ30" s="290">
        <v>0</v>
      </c>
      <c r="AK30" s="290">
        <v>0</v>
      </c>
    </row>
    <row r="31" spans="1:37" ht="17.100000000000001" customHeight="1" thickBot="1">
      <c r="Y31" s="285" t="s">
        <v>68</v>
      </c>
      <c r="AA31" s="289">
        <f t="shared" ref="AA31:AK31" si="6">SUM(AA24:AA30)</f>
        <v>88</v>
      </c>
      <c r="AB31" s="289">
        <f t="shared" si="6"/>
        <v>80</v>
      </c>
      <c r="AC31" s="289">
        <f t="shared" si="6"/>
        <v>96</v>
      </c>
      <c r="AD31" s="289">
        <f t="shared" si="6"/>
        <v>80</v>
      </c>
      <c r="AE31" s="289">
        <f t="shared" si="6"/>
        <v>0</v>
      </c>
      <c r="AF31" s="289">
        <f t="shared" si="6"/>
        <v>0</v>
      </c>
      <c r="AG31" s="289">
        <f t="shared" si="6"/>
        <v>0</v>
      </c>
      <c r="AH31" s="289">
        <f t="shared" si="6"/>
        <v>0</v>
      </c>
      <c r="AI31" s="289">
        <f t="shared" si="6"/>
        <v>0</v>
      </c>
      <c r="AJ31" s="289">
        <f t="shared" si="6"/>
        <v>0</v>
      </c>
      <c r="AK31" s="289">
        <f t="shared" si="6"/>
        <v>0</v>
      </c>
    </row>
    <row r="32" spans="1:37" ht="17.100000000000001" customHeight="1" thickTop="1"/>
    <row r="33" ht="17.100000000000001" customHeight="1"/>
    <row r="34" ht="17.100000000000001" customHeight="1"/>
    <row r="35" ht="17.100000000000001" customHeight="1"/>
    <row r="36" ht="17.100000000000001" customHeight="1"/>
    <row r="37" ht="17.100000000000001" customHeight="1"/>
    <row r="38" ht="17.100000000000001" customHeight="1"/>
    <row r="39" ht="17.100000000000001" customHeight="1"/>
    <row r="40" ht="17.100000000000001" customHeight="1"/>
    <row r="41" ht="17.100000000000001" customHeight="1"/>
    <row r="42" ht="17.100000000000001" customHeight="1"/>
    <row r="43" ht="17.100000000000001" customHeight="1"/>
    <row r="44" ht="17.100000000000001" customHeight="1"/>
    <row r="45" ht="17.100000000000001" customHeight="1"/>
    <row r="46" ht="17.100000000000001" customHeight="1"/>
    <row r="47" ht="17.100000000000001" customHeight="1"/>
    <row r="48" ht="17.100000000000001" customHeight="1"/>
    <row r="49" ht="17.100000000000001" customHeight="1"/>
    <row r="50" ht="17.100000000000001" customHeight="1"/>
    <row r="51" ht="17.100000000000001" customHeight="1"/>
  </sheetData>
  <mergeCells count="14">
    <mergeCell ref="V5:V7"/>
    <mergeCell ref="G5:G7"/>
    <mergeCell ref="H5:H7"/>
    <mergeCell ref="I5:I7"/>
    <mergeCell ref="J5:J7"/>
    <mergeCell ref="K5:K7"/>
    <mergeCell ref="L5:L7"/>
    <mergeCell ref="J1:K1"/>
    <mergeCell ref="F5:F7"/>
    <mergeCell ref="C1:E1"/>
    <mergeCell ref="C2:E2"/>
    <mergeCell ref="C3:E3"/>
    <mergeCell ref="C4:E4"/>
    <mergeCell ref="E5:E7"/>
  </mergeCells>
  <phoneticPr fontId="4" type="noConversion"/>
  <printOptions horizontalCentered="1"/>
  <pageMargins left="0" right="0" top="0.5" bottom="0.25" header="0.5" footer="0.5"/>
  <pageSetup scale="64" fitToHeight="0" orientation="landscape" r:id="rId1"/>
  <headerFooter alignWithMargins="0">
    <oddFooter>&amp;L
EXEMPT / ADMIN:(Annual Rate / 261) /8 =Hourly Rate Equiv.
FT FACULTY:(Annual Rate / 176) / 7 =Hourly Rate Equiv.
CLASSIFIED:(Monthly Rate / 174) = Hourly Rate
&amp;R&amp;8
&amp;F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71"/>
  <sheetViews>
    <sheetView topLeftCell="A49" zoomScale="110" zoomScaleNormal="110" workbookViewId="0">
      <selection activeCell="L46" sqref="L46"/>
    </sheetView>
  </sheetViews>
  <sheetFormatPr defaultRowHeight="14.4"/>
  <cols>
    <col min="1" max="1" width="4.77734375" style="1" customWidth="1"/>
    <col min="2" max="2" width="30.6640625" style="3" customWidth="1"/>
    <col min="3" max="3" width="10.109375" style="3" bestFit="1" customWidth="1"/>
    <col min="4" max="4" width="8" style="4" bestFit="1" customWidth="1"/>
    <col min="5" max="5" width="4.88671875" style="4" customWidth="1"/>
    <col min="6" max="6" width="2.5546875" style="5" customWidth="1"/>
    <col min="7" max="7" width="26.21875" style="5" customWidth="1"/>
    <col min="8" max="8" width="4.33203125" style="3" customWidth="1"/>
    <col min="9" max="9" width="9.5546875" style="3" bestFit="1" customWidth="1"/>
    <col min="10" max="10" width="3" style="3" customWidth="1"/>
    <col min="11" max="11" width="9.5546875" style="6" bestFit="1" customWidth="1"/>
    <col min="12" max="12" width="9.109375" style="6"/>
    <col min="13" max="13" width="2.33203125" style="3" customWidth="1"/>
    <col min="14" max="14" width="3.44140625" style="3" customWidth="1"/>
    <col min="15" max="16" width="8.88671875" style="3"/>
    <col min="17" max="17" width="3.109375" style="3" customWidth="1"/>
    <col min="18" max="16384" width="8.88671875" style="3"/>
  </cols>
  <sheetData>
    <row r="1" spans="1:13" ht="18">
      <c r="B1" s="2" t="s">
        <v>110</v>
      </c>
      <c r="I1"/>
      <c r="J1"/>
    </row>
    <row r="2" spans="1:13">
      <c r="A2" s="1">
        <v>1</v>
      </c>
      <c r="B2" s="3" t="s">
        <v>97</v>
      </c>
      <c r="I2"/>
      <c r="J2"/>
    </row>
    <row r="3" spans="1:13">
      <c r="A3" s="1">
        <v>2</v>
      </c>
      <c r="B3" s="3" t="s">
        <v>98</v>
      </c>
      <c r="I3"/>
      <c r="J3"/>
    </row>
    <row r="4" spans="1:13">
      <c r="A4" s="1">
        <v>3</v>
      </c>
      <c r="B4" s="3" t="s">
        <v>99</v>
      </c>
      <c r="I4"/>
      <c r="J4"/>
    </row>
    <row r="5" spans="1:13">
      <c r="B5" s="13"/>
      <c r="I5"/>
      <c r="J5"/>
    </row>
    <row r="6" spans="1:13">
      <c r="B6" s="7" t="s">
        <v>51</v>
      </c>
      <c r="I6"/>
      <c r="J6"/>
    </row>
    <row r="7" spans="1:13">
      <c r="B7" s="37" t="s">
        <v>0</v>
      </c>
      <c r="C7" s="9"/>
      <c r="I7"/>
      <c r="J7"/>
    </row>
    <row r="8" spans="1:13">
      <c r="A8" s="280"/>
      <c r="B8" s="280"/>
      <c r="C8" s="280"/>
      <c r="D8" s="278" t="s">
        <v>221</v>
      </c>
      <c r="E8" s="278"/>
      <c r="I8" s="284" t="s">
        <v>18</v>
      </c>
      <c r="J8" s="282"/>
    </row>
    <row r="9" spans="1:13">
      <c r="B9" s="38" t="s">
        <v>6</v>
      </c>
      <c r="C9" s="38"/>
      <c r="D9" s="39" t="s">
        <v>2</v>
      </c>
      <c r="E9" s="39" t="s">
        <v>3</v>
      </c>
      <c r="F9" s="26"/>
      <c r="G9" s="40" t="s">
        <v>7</v>
      </c>
      <c r="H9" s="27"/>
      <c r="I9" s="281"/>
      <c r="J9" s="283"/>
      <c r="K9" s="39" t="s">
        <v>2</v>
      </c>
      <c r="L9" s="39" t="s">
        <v>3</v>
      </c>
      <c r="M9" s="27"/>
    </row>
    <row r="10" spans="1:13">
      <c r="A10" s="1">
        <v>4</v>
      </c>
      <c r="B10" s="14" t="s">
        <v>26</v>
      </c>
      <c r="C10" s="41"/>
      <c r="D10" s="42"/>
      <c r="E10" s="42"/>
      <c r="F10" s="17"/>
      <c r="G10" s="43"/>
      <c r="H10" s="15"/>
      <c r="I10" s="250"/>
      <c r="J10" s="291"/>
      <c r="K10" s="18"/>
      <c r="L10" s="18"/>
      <c r="M10" s="19"/>
    </row>
    <row r="11" spans="1:13">
      <c r="B11" s="20" t="s">
        <v>53</v>
      </c>
      <c r="C11" s="21" t="s">
        <v>27</v>
      </c>
      <c r="D11" s="4" t="s">
        <v>35</v>
      </c>
      <c r="G11" s="5" t="s">
        <v>30</v>
      </c>
      <c r="I11" s="251" t="s">
        <v>13</v>
      </c>
      <c r="J11" s="275"/>
      <c r="K11" s="12">
        <v>100</v>
      </c>
      <c r="L11" s="12"/>
      <c r="M11" s="22"/>
    </row>
    <row r="12" spans="1:13">
      <c r="B12" s="20" t="s">
        <v>53</v>
      </c>
      <c r="C12" s="21" t="s">
        <v>27</v>
      </c>
      <c r="D12" s="4" t="s">
        <v>36</v>
      </c>
      <c r="G12" s="5" t="s">
        <v>31</v>
      </c>
      <c r="I12" s="251" t="s">
        <v>14</v>
      </c>
      <c r="J12" s="275"/>
      <c r="K12" s="12">
        <v>100</v>
      </c>
      <c r="L12" s="12"/>
      <c r="M12" s="22"/>
    </row>
    <row r="13" spans="1:13">
      <c r="B13" s="20" t="s">
        <v>53</v>
      </c>
      <c r="C13" s="21" t="s">
        <v>27</v>
      </c>
      <c r="D13" s="4" t="s">
        <v>37</v>
      </c>
      <c r="G13" s="5" t="s">
        <v>32</v>
      </c>
      <c r="I13" s="251" t="s">
        <v>15</v>
      </c>
      <c r="J13" s="275"/>
      <c r="K13" s="12">
        <v>100</v>
      </c>
      <c r="L13" s="12"/>
      <c r="M13" s="22"/>
    </row>
    <row r="14" spans="1:13">
      <c r="B14" s="52" t="s">
        <v>53</v>
      </c>
      <c r="C14" s="24" t="s">
        <v>27</v>
      </c>
      <c r="D14" s="25"/>
      <c r="E14" s="25" t="s">
        <v>39</v>
      </c>
      <c r="F14" s="26"/>
      <c r="G14" s="25" t="s">
        <v>41</v>
      </c>
      <c r="H14" s="27"/>
      <c r="I14" s="252" t="s">
        <v>16</v>
      </c>
      <c r="J14" s="283"/>
      <c r="K14" s="28"/>
      <c r="L14" s="28">
        <v>-300</v>
      </c>
      <c r="M14" s="29"/>
    </row>
    <row r="15" spans="1:13">
      <c r="B15" s="53" t="s">
        <v>28</v>
      </c>
      <c r="C15" s="10"/>
      <c r="G15" s="4"/>
      <c r="I15" s="253"/>
      <c r="J15" s="275"/>
      <c r="K15" s="12"/>
      <c r="L15" s="12"/>
      <c r="M15" s="15"/>
    </row>
    <row r="16" spans="1:13">
      <c r="I16" s="247"/>
      <c r="J16" s="275"/>
    </row>
    <row r="17" spans="1:13">
      <c r="B17" s="7" t="s">
        <v>52</v>
      </c>
      <c r="I17" s="247"/>
      <c r="J17" s="275"/>
    </row>
    <row r="18" spans="1:13">
      <c r="B18" s="8" t="s">
        <v>109</v>
      </c>
      <c r="C18" s="9"/>
      <c r="I18" s="247"/>
      <c r="J18" s="275"/>
    </row>
    <row r="19" spans="1:13">
      <c r="B19" s="27"/>
      <c r="C19" s="9"/>
      <c r="I19" s="247"/>
      <c r="J19" s="275"/>
    </row>
    <row r="20" spans="1:13">
      <c r="B20" s="54" t="s">
        <v>6</v>
      </c>
      <c r="C20" s="38"/>
      <c r="D20" s="39" t="s">
        <v>2</v>
      </c>
      <c r="E20" s="39" t="s">
        <v>3</v>
      </c>
      <c r="F20" s="26"/>
      <c r="G20" s="40" t="s">
        <v>7</v>
      </c>
      <c r="H20" s="27"/>
      <c r="I20" s="248"/>
      <c r="J20" s="283"/>
      <c r="K20" s="39" t="s">
        <v>2</v>
      </c>
      <c r="L20" s="39" t="s">
        <v>3</v>
      </c>
      <c r="M20" s="27"/>
    </row>
    <row r="21" spans="1:13">
      <c r="A21" s="1">
        <v>5</v>
      </c>
      <c r="B21" s="14" t="s">
        <v>9</v>
      </c>
      <c r="C21" s="41"/>
      <c r="D21" s="42"/>
      <c r="E21" s="42"/>
      <c r="F21" s="17"/>
      <c r="G21" s="43"/>
      <c r="H21" s="15"/>
      <c r="I21" s="250"/>
      <c r="J21" s="291"/>
      <c r="K21" s="18"/>
      <c r="L21" s="18"/>
      <c r="M21" s="19"/>
    </row>
    <row r="22" spans="1:13">
      <c r="B22" s="20" t="s">
        <v>38</v>
      </c>
      <c r="C22" s="10"/>
      <c r="D22" s="4" t="s">
        <v>39</v>
      </c>
      <c r="G22" s="5" t="s">
        <v>41</v>
      </c>
      <c r="I22" s="251" t="s">
        <v>16</v>
      </c>
      <c r="J22" s="275"/>
      <c r="K22" s="12">
        <v>300</v>
      </c>
      <c r="L22" s="12"/>
      <c r="M22" s="22"/>
    </row>
    <row r="23" spans="1:13">
      <c r="B23" s="55" t="s">
        <v>38</v>
      </c>
      <c r="C23" s="56"/>
      <c r="D23" s="25"/>
      <c r="E23" s="25" t="s">
        <v>114</v>
      </c>
      <c r="F23" s="26"/>
      <c r="G23" s="25" t="s">
        <v>115</v>
      </c>
      <c r="H23" s="27"/>
      <c r="I23" s="252" t="s">
        <v>58</v>
      </c>
      <c r="J23" s="283"/>
      <c r="K23" s="28"/>
      <c r="L23" s="28">
        <v>-300</v>
      </c>
      <c r="M23" s="29"/>
    </row>
    <row r="24" spans="1:13">
      <c r="B24" s="10"/>
      <c r="C24" s="10"/>
      <c r="G24" s="4"/>
      <c r="I24" s="253"/>
      <c r="J24" s="275"/>
      <c r="K24" s="12"/>
      <c r="L24" s="12"/>
    </row>
    <row r="25" spans="1:13">
      <c r="B25" s="13" t="s">
        <v>55</v>
      </c>
      <c r="I25" s="254"/>
      <c r="J25" s="275"/>
      <c r="K25" s="12"/>
      <c r="L25" s="12"/>
    </row>
    <row r="26" spans="1:13">
      <c r="A26" s="1">
        <v>6</v>
      </c>
      <c r="B26" s="7" t="s">
        <v>29</v>
      </c>
      <c r="I26" s="247"/>
      <c r="J26" s="275"/>
    </row>
    <row r="27" spans="1:13">
      <c r="B27" s="14" t="s">
        <v>10</v>
      </c>
      <c r="C27" s="15"/>
      <c r="D27" s="16"/>
      <c r="E27" s="16"/>
      <c r="F27" s="17"/>
      <c r="G27" s="17"/>
      <c r="H27" s="15"/>
      <c r="I27" s="250"/>
      <c r="J27" s="291"/>
      <c r="K27" s="18"/>
      <c r="L27" s="18"/>
      <c r="M27" s="19"/>
    </row>
    <row r="28" spans="1:13">
      <c r="B28" s="20" t="s">
        <v>53</v>
      </c>
      <c r="C28" s="21" t="s">
        <v>27</v>
      </c>
      <c r="D28" s="4" t="s">
        <v>206</v>
      </c>
      <c r="G28" s="5" t="s">
        <v>19</v>
      </c>
      <c r="I28" s="254" t="s">
        <v>21</v>
      </c>
      <c r="J28" s="275"/>
      <c r="K28" s="12">
        <v>125</v>
      </c>
      <c r="L28" s="12"/>
      <c r="M28" s="22"/>
    </row>
    <row r="29" spans="1:13">
      <c r="B29" s="20" t="s">
        <v>53</v>
      </c>
      <c r="C29" s="21" t="s">
        <v>27</v>
      </c>
      <c r="D29" s="4" t="s">
        <v>207</v>
      </c>
      <c r="G29" s="5" t="s">
        <v>20</v>
      </c>
      <c r="I29" s="254" t="s">
        <v>22</v>
      </c>
      <c r="J29" s="275"/>
      <c r="K29" s="12">
        <v>25</v>
      </c>
      <c r="L29" s="12"/>
      <c r="M29" s="22"/>
    </row>
    <row r="30" spans="1:13">
      <c r="B30" s="23" t="s">
        <v>53</v>
      </c>
      <c r="C30" s="24" t="s">
        <v>27</v>
      </c>
      <c r="D30" s="25"/>
      <c r="E30" s="25" t="s">
        <v>34</v>
      </c>
      <c r="F30" s="26"/>
      <c r="G30" s="25" t="s">
        <v>4</v>
      </c>
      <c r="H30" s="27"/>
      <c r="I30" s="249">
        <v>1110</v>
      </c>
      <c r="J30" s="283"/>
      <c r="K30" s="28"/>
      <c r="L30" s="28">
        <v>-150</v>
      </c>
      <c r="M30" s="29"/>
    </row>
    <row r="31" spans="1:13">
      <c r="I31" s="247"/>
      <c r="J31" s="275"/>
    </row>
    <row r="32" spans="1:13">
      <c r="B32" s="13" t="s">
        <v>105</v>
      </c>
      <c r="I32" s="254"/>
      <c r="J32" s="275"/>
      <c r="K32" s="12"/>
      <c r="L32" s="12"/>
    </row>
    <row r="33" spans="1:13" ht="28.8" customHeight="1">
      <c r="A33" s="30">
        <v>7</v>
      </c>
      <c r="B33" s="274" t="s">
        <v>57</v>
      </c>
      <c r="C33" s="274"/>
      <c r="D33" s="274"/>
      <c r="E33" s="274"/>
      <c r="G33" s="31"/>
      <c r="I33" s="247"/>
      <c r="J33" s="275"/>
      <c r="K33" s="12"/>
      <c r="L33" s="12"/>
    </row>
    <row r="34" spans="1:13" ht="17.399999999999999" customHeight="1">
      <c r="B34" s="32" t="s">
        <v>38</v>
      </c>
      <c r="C34" s="57"/>
      <c r="D34" s="16" t="s">
        <v>114</v>
      </c>
      <c r="E34" s="16"/>
      <c r="F34" s="17"/>
      <c r="G34" s="17" t="s">
        <v>115</v>
      </c>
      <c r="H34" s="15"/>
      <c r="I34" s="250" t="s">
        <v>17</v>
      </c>
      <c r="J34" s="291"/>
      <c r="K34" s="18">
        <v>150</v>
      </c>
      <c r="L34" s="18"/>
      <c r="M34" s="19"/>
    </row>
    <row r="35" spans="1:13">
      <c r="B35" s="34" t="s">
        <v>38</v>
      </c>
      <c r="C35" s="10"/>
      <c r="E35" s="4" t="s">
        <v>39</v>
      </c>
      <c r="G35" s="4" t="s">
        <v>41</v>
      </c>
      <c r="I35" s="255" t="s">
        <v>16</v>
      </c>
      <c r="J35" s="275"/>
      <c r="K35" s="12"/>
      <c r="L35" s="12">
        <v>-150</v>
      </c>
      <c r="M35" s="22"/>
    </row>
    <row r="36" spans="1:13">
      <c r="B36" s="20" t="s">
        <v>53</v>
      </c>
      <c r="C36" s="21" t="s">
        <v>27</v>
      </c>
      <c r="D36" s="4" t="s">
        <v>39</v>
      </c>
      <c r="G36" s="5" t="s">
        <v>41</v>
      </c>
      <c r="I36" s="256">
        <v>1110</v>
      </c>
      <c r="J36" s="275"/>
      <c r="K36" s="12">
        <v>150</v>
      </c>
      <c r="L36" s="12"/>
      <c r="M36" s="22"/>
    </row>
    <row r="37" spans="1:13">
      <c r="B37" s="34" t="s">
        <v>53</v>
      </c>
      <c r="C37" s="21" t="s">
        <v>27</v>
      </c>
      <c r="E37" s="4" t="s">
        <v>42</v>
      </c>
      <c r="G37" s="4" t="s">
        <v>8</v>
      </c>
      <c r="I37" s="255" t="s">
        <v>12</v>
      </c>
      <c r="J37" s="275"/>
      <c r="K37" s="12"/>
      <c r="L37" s="12">
        <v>-150</v>
      </c>
      <c r="M37" s="22"/>
    </row>
    <row r="38" spans="1:13">
      <c r="B38" s="35" t="s">
        <v>28</v>
      </c>
      <c r="C38" s="27"/>
      <c r="D38" s="25"/>
      <c r="E38" s="25"/>
      <c r="F38" s="26"/>
      <c r="G38" s="25"/>
      <c r="H38" s="27"/>
      <c r="I38" s="249"/>
      <c r="J38" s="283"/>
      <c r="K38" s="28"/>
      <c r="L38" s="28"/>
      <c r="M38" s="29"/>
    </row>
    <row r="39" spans="1:13">
      <c r="B39" s="36"/>
      <c r="G39" s="4"/>
      <c r="I39" s="275"/>
      <c r="J39" s="275"/>
      <c r="K39" s="12"/>
      <c r="L39" s="12"/>
    </row>
    <row r="40" spans="1:13">
      <c r="A40" s="1">
        <v>8</v>
      </c>
      <c r="B40" s="3" t="s">
        <v>116</v>
      </c>
      <c r="G40" s="4"/>
      <c r="I40" s="275"/>
      <c r="J40" s="275"/>
      <c r="K40" s="12"/>
      <c r="L40" s="12"/>
    </row>
    <row r="41" spans="1:13">
      <c r="G41" s="4"/>
      <c r="I41" s="275"/>
      <c r="J41" s="275"/>
      <c r="K41" s="12"/>
      <c r="L41" s="12"/>
    </row>
    <row r="42" spans="1:13" ht="18">
      <c r="B42" s="2" t="s">
        <v>108</v>
      </c>
      <c r="I42" s="275"/>
      <c r="J42" s="275"/>
    </row>
    <row r="43" spans="1:13">
      <c r="B43" s="37" t="s">
        <v>0</v>
      </c>
      <c r="C43" s="9"/>
      <c r="I43" s="275"/>
      <c r="J43" s="275"/>
    </row>
    <row r="44" spans="1:13">
      <c r="A44" s="280"/>
      <c r="B44" s="280"/>
      <c r="C44" s="280"/>
      <c r="D44" s="278" t="s">
        <v>221</v>
      </c>
      <c r="E44" s="278"/>
      <c r="I44" s="284" t="s">
        <v>18</v>
      </c>
      <c r="J44" s="282"/>
    </row>
    <row r="45" spans="1:13">
      <c r="B45" s="38" t="s">
        <v>6</v>
      </c>
      <c r="C45" s="38"/>
      <c r="D45" s="39" t="s">
        <v>2</v>
      </c>
      <c r="E45" s="39" t="s">
        <v>3</v>
      </c>
      <c r="F45" s="26"/>
      <c r="G45" s="40" t="s">
        <v>7</v>
      </c>
      <c r="H45" s="27"/>
      <c r="I45" s="281"/>
      <c r="J45" s="283"/>
      <c r="K45" s="39" t="s">
        <v>2</v>
      </c>
      <c r="L45" s="39" t="s">
        <v>3</v>
      </c>
      <c r="M45" s="27"/>
    </row>
    <row r="46" spans="1:13">
      <c r="B46" s="13" t="s">
        <v>105</v>
      </c>
      <c r="I46" s="254"/>
      <c r="J46" s="275"/>
      <c r="K46" s="12"/>
      <c r="L46" s="12"/>
    </row>
    <row r="47" spans="1:13">
      <c r="A47" s="1">
        <v>1</v>
      </c>
      <c r="B47" s="7" t="s">
        <v>23</v>
      </c>
      <c r="I47" s="247"/>
      <c r="J47" s="275"/>
    </row>
    <row r="48" spans="1:13">
      <c r="B48" s="14" t="s">
        <v>56</v>
      </c>
      <c r="C48" s="15"/>
      <c r="D48" s="16"/>
      <c r="E48" s="16"/>
      <c r="F48" s="17"/>
      <c r="G48" s="17"/>
      <c r="H48" s="15"/>
      <c r="I48" s="250"/>
      <c r="J48" s="291"/>
      <c r="K48" s="18"/>
      <c r="L48" s="18"/>
      <c r="M48" s="19"/>
    </row>
    <row r="49" spans="1:13">
      <c r="B49" s="59" t="s">
        <v>53</v>
      </c>
      <c r="C49" s="21" t="s">
        <v>27</v>
      </c>
      <c r="D49" s="4" t="s">
        <v>39</v>
      </c>
      <c r="F49" s="4"/>
      <c r="G49" s="60" t="s">
        <v>41</v>
      </c>
      <c r="I49" s="256">
        <v>1110</v>
      </c>
      <c r="J49" s="208"/>
      <c r="K49" s="12">
        <v>150</v>
      </c>
      <c r="L49" s="12"/>
      <c r="M49" s="22"/>
    </row>
    <row r="50" spans="1:13">
      <c r="B50" s="34" t="s">
        <v>53</v>
      </c>
      <c r="C50" s="21" t="s">
        <v>27</v>
      </c>
      <c r="E50" s="4" t="s">
        <v>35</v>
      </c>
      <c r="G50" s="4" t="s">
        <v>30</v>
      </c>
      <c r="I50" s="255" t="s">
        <v>13</v>
      </c>
      <c r="J50" s="275"/>
      <c r="K50" s="12"/>
      <c r="L50" s="12">
        <v>-50</v>
      </c>
      <c r="M50" s="22"/>
    </row>
    <row r="51" spans="1:13">
      <c r="B51" s="34" t="s">
        <v>53</v>
      </c>
      <c r="C51" s="21" t="s">
        <v>27</v>
      </c>
      <c r="E51" s="4" t="s">
        <v>36</v>
      </c>
      <c r="G51" s="4" t="s">
        <v>31</v>
      </c>
      <c r="I51" s="255" t="s">
        <v>14</v>
      </c>
      <c r="J51" s="275"/>
      <c r="K51" s="12"/>
      <c r="L51" s="12">
        <v>-50</v>
      </c>
      <c r="M51" s="22"/>
    </row>
    <row r="52" spans="1:13">
      <c r="B52" s="34" t="s">
        <v>53</v>
      </c>
      <c r="C52" s="21" t="s">
        <v>27</v>
      </c>
      <c r="E52" s="4" t="s">
        <v>37</v>
      </c>
      <c r="G52" s="4" t="s">
        <v>32</v>
      </c>
      <c r="I52" s="255" t="s">
        <v>15</v>
      </c>
      <c r="J52" s="275"/>
      <c r="K52" s="12"/>
      <c r="L52" s="12">
        <v>-50</v>
      </c>
      <c r="M52" s="22"/>
    </row>
    <row r="53" spans="1:13">
      <c r="B53" s="61"/>
      <c r="C53" s="21"/>
      <c r="G53" s="4"/>
      <c r="I53" s="247"/>
      <c r="J53" s="275"/>
      <c r="K53" s="12"/>
      <c r="L53" s="12"/>
      <c r="M53" s="22"/>
    </row>
    <row r="54" spans="1:13">
      <c r="B54" s="35" t="s">
        <v>28</v>
      </c>
      <c r="C54" s="27"/>
      <c r="D54" s="25"/>
      <c r="E54" s="25"/>
      <c r="F54" s="26"/>
      <c r="G54" s="25"/>
      <c r="H54" s="27"/>
      <c r="I54" s="249"/>
      <c r="J54" s="283"/>
      <c r="K54" s="28"/>
      <c r="L54" s="28"/>
      <c r="M54" s="29"/>
    </row>
    <row r="55" spans="1:13">
      <c r="I55" s="247"/>
      <c r="J55" s="275"/>
    </row>
    <row r="56" spans="1:13">
      <c r="B56" s="37" t="s">
        <v>109</v>
      </c>
      <c r="C56" s="9"/>
      <c r="I56" s="247"/>
      <c r="J56" s="275"/>
    </row>
    <row r="57" spans="1:13">
      <c r="B57" s="38" t="s">
        <v>6</v>
      </c>
      <c r="C57" s="38"/>
      <c r="D57" s="39" t="s">
        <v>2</v>
      </c>
      <c r="E57" s="39" t="s">
        <v>3</v>
      </c>
      <c r="F57" s="26"/>
      <c r="G57" s="40" t="s">
        <v>7</v>
      </c>
      <c r="H57" s="27"/>
      <c r="I57" s="248"/>
      <c r="J57" s="283"/>
      <c r="K57" s="39" t="s">
        <v>2</v>
      </c>
      <c r="L57" s="39" t="s">
        <v>3</v>
      </c>
      <c r="M57" s="27"/>
    </row>
    <row r="58" spans="1:13">
      <c r="B58" s="13" t="s">
        <v>105</v>
      </c>
      <c r="C58" s="9"/>
      <c r="D58" s="62"/>
      <c r="E58" s="62"/>
      <c r="G58" s="31"/>
      <c r="I58" s="247"/>
      <c r="J58" s="275"/>
    </row>
    <row r="59" spans="1:13">
      <c r="A59" s="1">
        <v>2</v>
      </c>
      <c r="B59" s="7" t="s">
        <v>25</v>
      </c>
      <c r="C59" s="9"/>
      <c r="D59" s="63"/>
      <c r="E59" s="63"/>
      <c r="G59" s="31"/>
      <c r="I59" s="257"/>
      <c r="J59" s="275"/>
      <c r="K59" s="63"/>
      <c r="L59" s="63"/>
    </row>
    <row r="60" spans="1:13">
      <c r="B60" s="14" t="s">
        <v>24</v>
      </c>
      <c r="C60" s="41"/>
      <c r="D60" s="42"/>
      <c r="E60" s="42"/>
      <c r="F60" s="17"/>
      <c r="G60" s="43"/>
      <c r="H60" s="15"/>
      <c r="I60" s="250"/>
      <c r="J60" s="291"/>
      <c r="K60" s="18"/>
      <c r="L60" s="18"/>
      <c r="M60" s="19"/>
    </row>
    <row r="61" spans="1:13">
      <c r="B61" s="20" t="s">
        <v>38</v>
      </c>
      <c r="C61" s="10"/>
      <c r="D61" s="4" t="s">
        <v>114</v>
      </c>
      <c r="E61" s="5"/>
      <c r="F61" s="4"/>
      <c r="G61" s="5" t="s">
        <v>115</v>
      </c>
      <c r="I61" s="251" t="s">
        <v>58</v>
      </c>
      <c r="J61" s="275"/>
      <c r="K61" s="12">
        <v>150</v>
      </c>
      <c r="L61" s="12"/>
      <c r="M61" s="22"/>
    </row>
    <row r="62" spans="1:13">
      <c r="B62" s="23" t="s">
        <v>38</v>
      </c>
      <c r="C62" s="56"/>
      <c r="D62" s="25"/>
      <c r="E62" s="25" t="s">
        <v>39</v>
      </c>
      <c r="F62" s="26"/>
      <c r="G62" s="25" t="s">
        <v>41</v>
      </c>
      <c r="H62" s="27"/>
      <c r="I62" s="252" t="s">
        <v>16</v>
      </c>
      <c r="J62" s="283"/>
      <c r="K62" s="28"/>
      <c r="L62" s="28">
        <v>-150</v>
      </c>
      <c r="M62" s="29"/>
    </row>
    <row r="63" spans="1:13">
      <c r="B63" s="64"/>
      <c r="C63" s="10"/>
      <c r="G63" s="4"/>
      <c r="I63" s="253"/>
      <c r="J63" s="275"/>
      <c r="K63" s="12"/>
      <c r="L63" s="12"/>
    </row>
    <row r="64" spans="1:13">
      <c r="A64" s="1">
        <v>3</v>
      </c>
      <c r="B64" s="3" t="s">
        <v>117</v>
      </c>
      <c r="D64" s="3"/>
      <c r="E64" s="3"/>
      <c r="F64" s="3"/>
      <c r="G64" s="3"/>
      <c r="K64" s="3"/>
      <c r="L64" s="3"/>
    </row>
    <row r="65" s="3" customFormat="1"/>
    <row r="66" s="3" customFormat="1"/>
    <row r="67" s="3" customFormat="1"/>
    <row r="68" s="3" customFormat="1"/>
    <row r="69" s="3" customFormat="1"/>
    <row r="70" s="3" customFormat="1"/>
    <row r="71" s="3" customFormat="1"/>
  </sheetData>
  <sortState xmlns:xlrd2="http://schemas.microsoft.com/office/spreadsheetml/2017/richdata2" ref="R10:R16">
    <sortCondition ref="R10:R16"/>
  </sortState>
  <mergeCells count="3">
    <mergeCell ref="B33:E33"/>
    <mergeCell ref="D8:E8"/>
    <mergeCell ref="D44:E44"/>
  </mergeCells>
  <pageMargins left="0.7" right="0.7" top="0.75" bottom="0.75" header="0.3" footer="0.3"/>
  <pageSetup scale="83" fitToHeight="2" orientation="landscape" r:id="rId1"/>
  <rowBreaks count="1" manualBreakCount="1">
    <brk id="45" min="1" max="12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7EB902-D608-482D-AA85-80032EFE0AF4}">
  <dimension ref="A1:M36"/>
  <sheetViews>
    <sheetView zoomScale="120" zoomScaleNormal="120" workbookViewId="0">
      <selection activeCell="P9" sqref="P9"/>
    </sheetView>
  </sheetViews>
  <sheetFormatPr defaultRowHeight="14.4"/>
  <cols>
    <col min="1" max="1" width="2" style="1" bestFit="1" customWidth="1"/>
    <col min="2" max="2" width="30.6640625" style="3" customWidth="1"/>
    <col min="3" max="3" width="10.109375" style="3" bestFit="1" customWidth="1"/>
    <col min="4" max="5" width="8.88671875" style="4"/>
    <col min="6" max="6" width="2.5546875" style="5" customWidth="1"/>
    <col min="7" max="7" width="24.77734375" style="5" customWidth="1"/>
    <col min="8" max="8" width="4.33203125" style="3" customWidth="1"/>
    <col min="9" max="9" width="9.6640625" style="3" bestFit="1" customWidth="1"/>
    <col min="10" max="10" width="3" style="3" customWidth="1"/>
    <col min="11" max="11" width="9.5546875" style="6" bestFit="1" customWidth="1"/>
    <col min="12" max="12" width="8.88671875" style="6"/>
    <col min="13" max="13" width="2.33203125" style="3" customWidth="1"/>
    <col min="14" max="14" width="3.44140625" style="3" customWidth="1"/>
    <col min="15" max="16" width="8.88671875" style="3"/>
    <col min="17" max="17" width="3.109375" style="3" customWidth="1"/>
    <col min="18" max="16384" width="8.88671875" style="3"/>
  </cols>
  <sheetData>
    <row r="1" spans="1:13" ht="18">
      <c r="B1" s="2" t="s">
        <v>104</v>
      </c>
      <c r="I1" s="275"/>
    </row>
    <row r="2" spans="1:13">
      <c r="A2" s="1">
        <v>1</v>
      </c>
      <c r="B2" s="3" t="s">
        <v>97</v>
      </c>
      <c r="I2" s="275"/>
    </row>
    <row r="3" spans="1:13">
      <c r="A3" s="1">
        <v>2</v>
      </c>
      <c r="B3" s="3" t="s">
        <v>98</v>
      </c>
      <c r="I3" s="275"/>
    </row>
    <row r="4" spans="1:13">
      <c r="A4" s="1">
        <v>3</v>
      </c>
      <c r="B4" s="3" t="s">
        <v>99</v>
      </c>
      <c r="I4" s="275"/>
    </row>
    <row r="5" spans="1:13">
      <c r="I5" s="275"/>
    </row>
    <row r="6" spans="1:13">
      <c r="B6" s="7" t="s">
        <v>107</v>
      </c>
      <c r="I6" s="275"/>
    </row>
    <row r="7" spans="1:13">
      <c r="B7" s="8" t="s">
        <v>1</v>
      </c>
      <c r="C7" s="9"/>
      <c r="I7" s="275"/>
    </row>
    <row r="8" spans="1:13">
      <c r="B8" s="10"/>
      <c r="C8" s="10"/>
      <c r="G8" s="4"/>
      <c r="I8" s="276"/>
      <c r="K8" s="12"/>
      <c r="L8" s="12"/>
    </row>
    <row r="9" spans="1:13">
      <c r="B9" s="13" t="s">
        <v>55</v>
      </c>
      <c r="D9" s="279"/>
      <c r="E9" s="279"/>
      <c r="I9" s="277"/>
      <c r="K9" s="12"/>
      <c r="L9" s="12"/>
    </row>
    <row r="10" spans="1:13">
      <c r="A10" s="1">
        <v>4</v>
      </c>
      <c r="B10" s="7" t="s">
        <v>29</v>
      </c>
      <c r="I10"/>
    </row>
    <row r="11" spans="1:13">
      <c r="A11" s="280"/>
      <c r="B11" s="280"/>
      <c r="C11" s="280"/>
      <c r="D11" s="278" t="s">
        <v>221</v>
      </c>
      <c r="E11" s="278"/>
      <c r="I11" s="248" t="s">
        <v>18</v>
      </c>
    </row>
    <row r="12" spans="1:13">
      <c r="B12" s="14" t="s">
        <v>10</v>
      </c>
      <c r="C12" s="15"/>
      <c r="D12" s="16"/>
      <c r="E12" s="16"/>
      <c r="F12" s="17"/>
      <c r="G12" s="17"/>
      <c r="H12" s="15"/>
      <c r="I12" s="250"/>
      <c r="J12" s="15"/>
      <c r="K12" s="18"/>
      <c r="L12" s="18"/>
      <c r="M12" s="19"/>
    </row>
    <row r="13" spans="1:13">
      <c r="B13" s="20" t="s">
        <v>53</v>
      </c>
      <c r="C13" s="21" t="s">
        <v>27</v>
      </c>
      <c r="D13" s="4" t="s">
        <v>206</v>
      </c>
      <c r="G13" s="5" t="s">
        <v>19</v>
      </c>
      <c r="I13" s="254" t="s">
        <v>21</v>
      </c>
      <c r="K13" s="12">
        <v>125</v>
      </c>
      <c r="L13" s="12"/>
      <c r="M13" s="22"/>
    </row>
    <row r="14" spans="1:13">
      <c r="B14" s="20" t="s">
        <v>53</v>
      </c>
      <c r="C14" s="21" t="s">
        <v>27</v>
      </c>
      <c r="D14" s="4" t="s">
        <v>207</v>
      </c>
      <c r="G14" s="5" t="s">
        <v>20</v>
      </c>
      <c r="I14" s="254" t="s">
        <v>22</v>
      </c>
      <c r="K14" s="12">
        <v>25</v>
      </c>
      <c r="L14" s="12"/>
      <c r="M14" s="22"/>
    </row>
    <row r="15" spans="1:13">
      <c r="B15" s="23" t="s">
        <v>53</v>
      </c>
      <c r="C15" s="24" t="s">
        <v>27</v>
      </c>
      <c r="D15" s="25"/>
      <c r="E15" s="25" t="s">
        <v>34</v>
      </c>
      <c r="F15" s="26"/>
      <c r="G15" s="25" t="s">
        <v>4</v>
      </c>
      <c r="H15" s="27"/>
      <c r="I15" s="249">
        <v>1110</v>
      </c>
      <c r="J15" s="27"/>
      <c r="K15" s="28"/>
      <c r="L15" s="28">
        <v>-150</v>
      </c>
      <c r="M15" s="29"/>
    </row>
    <row r="16" spans="1:13">
      <c r="I16" s="247"/>
    </row>
    <row r="17" spans="1:13">
      <c r="B17" s="13" t="s">
        <v>105</v>
      </c>
      <c r="D17" s="279"/>
      <c r="E17" s="279"/>
      <c r="I17" s="254"/>
      <c r="K17" s="12"/>
      <c r="L17" s="12"/>
    </row>
    <row r="18" spans="1:13">
      <c r="A18" s="30">
        <v>5</v>
      </c>
      <c r="B18" s="274" t="s">
        <v>57</v>
      </c>
      <c r="C18" s="274"/>
      <c r="D18" s="274"/>
      <c r="E18" s="274"/>
      <c r="G18" s="31"/>
      <c r="I18" s="247"/>
      <c r="K18" s="12"/>
      <c r="L18" s="12"/>
    </row>
    <row r="19" spans="1:13">
      <c r="B19" s="32" t="s">
        <v>53</v>
      </c>
      <c r="C19" s="33" t="s">
        <v>27</v>
      </c>
      <c r="D19" s="16" t="s">
        <v>39</v>
      </c>
      <c r="E19" s="16"/>
      <c r="F19" s="17"/>
      <c r="G19" s="17" t="s">
        <v>41</v>
      </c>
      <c r="H19" s="15"/>
      <c r="I19" s="259">
        <v>1110</v>
      </c>
      <c r="J19" s="15"/>
      <c r="K19" s="18">
        <v>150</v>
      </c>
      <c r="L19" s="18"/>
      <c r="M19" s="19"/>
    </row>
    <row r="20" spans="1:13">
      <c r="B20" s="34" t="s">
        <v>53</v>
      </c>
      <c r="C20" s="21" t="s">
        <v>27</v>
      </c>
      <c r="E20" s="4" t="s">
        <v>42</v>
      </c>
      <c r="G20" s="4" t="s">
        <v>8</v>
      </c>
      <c r="I20" s="255" t="s">
        <v>12</v>
      </c>
      <c r="K20" s="12"/>
      <c r="L20" s="12">
        <v>-150</v>
      </c>
      <c r="M20" s="22"/>
    </row>
    <row r="21" spans="1:13">
      <c r="B21" s="35" t="s">
        <v>28</v>
      </c>
      <c r="C21" s="27"/>
      <c r="D21" s="25"/>
      <c r="E21" s="25"/>
      <c r="F21" s="26"/>
      <c r="G21" s="25"/>
      <c r="H21" s="27"/>
      <c r="I21" s="249"/>
      <c r="J21" s="27"/>
      <c r="K21" s="28"/>
      <c r="L21" s="28"/>
      <c r="M21" s="29"/>
    </row>
    <row r="22" spans="1:13">
      <c r="B22" s="36"/>
      <c r="G22" s="4"/>
      <c r="I22" s="247"/>
      <c r="K22" s="12"/>
      <c r="L22" s="12"/>
    </row>
    <row r="23" spans="1:13">
      <c r="B23" s="13" t="s">
        <v>105</v>
      </c>
      <c r="I23" s="254"/>
      <c r="K23" s="12"/>
      <c r="L23" s="12"/>
    </row>
    <row r="24" spans="1:13">
      <c r="B24" s="37" t="s">
        <v>0</v>
      </c>
      <c r="C24" s="9"/>
      <c r="D24"/>
      <c r="E24"/>
      <c r="I24" s="247"/>
    </row>
    <row r="25" spans="1:13">
      <c r="B25" s="38" t="s">
        <v>6</v>
      </c>
      <c r="C25" s="38"/>
      <c r="D25" s="39" t="s">
        <v>2</v>
      </c>
      <c r="E25" s="39" t="s">
        <v>3</v>
      </c>
      <c r="F25" s="26"/>
      <c r="G25" s="40" t="s">
        <v>7</v>
      </c>
      <c r="H25" s="27"/>
      <c r="I25" s="248"/>
      <c r="J25" s="27"/>
      <c r="K25" s="39" t="s">
        <v>2</v>
      </c>
      <c r="L25" s="39" t="s">
        <v>3</v>
      </c>
      <c r="M25" s="27"/>
    </row>
    <row r="26" spans="1:13" ht="17.399999999999999" customHeight="1">
      <c r="A26" s="1">
        <v>6</v>
      </c>
      <c r="B26" s="14" t="s">
        <v>106</v>
      </c>
      <c r="C26" s="41"/>
      <c r="D26" s="42"/>
      <c r="E26" s="42"/>
      <c r="F26" s="17"/>
      <c r="G26" s="43"/>
      <c r="H26" s="15"/>
      <c r="I26" s="250"/>
      <c r="J26" s="15"/>
      <c r="K26" s="18"/>
      <c r="L26" s="18"/>
      <c r="M26" s="19"/>
    </row>
    <row r="27" spans="1:13">
      <c r="B27" s="20" t="s">
        <v>53</v>
      </c>
      <c r="C27" s="21" t="s">
        <v>27</v>
      </c>
      <c r="D27" s="4" t="s">
        <v>35</v>
      </c>
      <c r="G27" s="5" t="s">
        <v>30</v>
      </c>
      <c r="I27" s="251" t="s">
        <v>13</v>
      </c>
      <c r="K27" s="12">
        <v>150</v>
      </c>
      <c r="L27" s="12"/>
      <c r="M27" s="22"/>
    </row>
    <row r="28" spans="1:13">
      <c r="B28" s="44" t="s">
        <v>53</v>
      </c>
      <c r="C28" s="45" t="s">
        <v>27</v>
      </c>
      <c r="D28" s="46" t="s">
        <v>36</v>
      </c>
      <c r="E28" s="47" t="s">
        <v>103</v>
      </c>
      <c r="F28" s="48"/>
      <c r="G28" s="48" t="s">
        <v>31</v>
      </c>
      <c r="H28" s="49"/>
      <c r="I28" s="251" t="s">
        <v>14</v>
      </c>
      <c r="J28" s="49"/>
      <c r="K28" s="50">
        <v>150</v>
      </c>
      <c r="L28" s="50"/>
      <c r="M28" s="51"/>
    </row>
    <row r="29" spans="1:13">
      <c r="B29" s="44" t="s">
        <v>53</v>
      </c>
      <c r="C29" s="45" t="s">
        <v>27</v>
      </c>
      <c r="D29" s="46" t="s">
        <v>37</v>
      </c>
      <c r="E29" s="47" t="s">
        <v>103</v>
      </c>
      <c r="F29" s="48"/>
      <c r="G29" s="48" t="s">
        <v>32</v>
      </c>
      <c r="H29" s="49"/>
      <c r="I29" s="251" t="s">
        <v>15</v>
      </c>
      <c r="J29" s="49"/>
      <c r="K29" s="50">
        <v>150</v>
      </c>
      <c r="L29" s="50"/>
      <c r="M29" s="51"/>
    </row>
    <row r="30" spans="1:13">
      <c r="B30" s="52" t="s">
        <v>53</v>
      </c>
      <c r="C30" s="24" t="s">
        <v>27</v>
      </c>
      <c r="D30" s="25"/>
      <c r="E30" s="25" t="s">
        <v>39</v>
      </c>
      <c r="F30" s="26"/>
      <c r="G30" s="25" t="s">
        <v>41</v>
      </c>
      <c r="H30" s="27"/>
      <c r="I30" s="252" t="s">
        <v>16</v>
      </c>
      <c r="J30" s="27"/>
      <c r="K30" s="28"/>
      <c r="L30" s="28">
        <v>-150</v>
      </c>
      <c r="M30" s="29"/>
    </row>
    <row r="31" spans="1:13">
      <c r="B31" s="53" t="s">
        <v>28</v>
      </c>
      <c r="C31" s="10"/>
      <c r="G31" s="4"/>
      <c r="I31" s="276"/>
      <c r="K31" s="12"/>
      <c r="L31" s="12"/>
      <c r="M31" s="15"/>
    </row>
    <row r="33" spans="1:6">
      <c r="A33" s="1">
        <v>7</v>
      </c>
      <c r="B33" s="3" t="s">
        <v>116</v>
      </c>
    </row>
    <row r="36" spans="1:6">
      <c r="F36" s="4"/>
    </row>
  </sheetData>
  <mergeCells count="2">
    <mergeCell ref="B18:E18"/>
    <mergeCell ref="D11:E11"/>
  </mergeCells>
  <pageMargins left="0.7" right="0.7" top="0.75" bottom="0.75" header="0.3" footer="0.3"/>
  <pageSetup scale="83" fitToHeight="2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320F37-DC75-440A-AE04-1FF8551FE825}">
  <dimension ref="A1:M82"/>
  <sheetViews>
    <sheetView topLeftCell="A45" zoomScale="110" zoomScaleNormal="110" workbookViewId="0">
      <selection activeCell="I64" sqref="I64"/>
    </sheetView>
  </sheetViews>
  <sheetFormatPr defaultRowHeight="14.4"/>
  <cols>
    <col min="1" max="1" width="2" style="1" bestFit="1" customWidth="1"/>
    <col min="2" max="2" width="43.88671875" style="3" customWidth="1"/>
    <col min="3" max="3" width="10.109375" style="3" bestFit="1" customWidth="1"/>
    <col min="4" max="4" width="8" style="4" bestFit="1" customWidth="1"/>
    <col min="5" max="5" width="4.88671875" style="4" customWidth="1"/>
    <col min="6" max="6" width="2.5546875" style="5" customWidth="1"/>
    <col min="7" max="7" width="27.109375" style="5" bestFit="1" customWidth="1"/>
    <col min="8" max="8" width="4.33203125" style="3" customWidth="1"/>
    <col min="9" max="9" width="9.5546875" style="3" bestFit="1" customWidth="1"/>
    <col min="10" max="10" width="3" style="3" customWidth="1"/>
    <col min="11" max="11" width="9.5546875" style="6" bestFit="1" customWidth="1"/>
    <col min="12" max="12" width="8.88671875" style="6"/>
    <col min="13" max="13" width="2.33203125" style="3" customWidth="1"/>
    <col min="14" max="14" width="3.44140625" style="3" customWidth="1"/>
    <col min="15" max="16384" width="8.88671875" style="3"/>
  </cols>
  <sheetData>
    <row r="1" spans="1:13" ht="18">
      <c r="B1" s="2" t="s">
        <v>113</v>
      </c>
      <c r="I1" s="275"/>
    </row>
    <row r="2" spans="1:13">
      <c r="A2" s="1">
        <v>1</v>
      </c>
      <c r="B2" s="3" t="s">
        <v>97</v>
      </c>
      <c r="I2" s="275"/>
    </row>
    <row r="3" spans="1:13">
      <c r="I3" s="275"/>
    </row>
    <row r="4" spans="1:13">
      <c r="B4" s="13" t="s">
        <v>112</v>
      </c>
      <c r="I4" s="275"/>
    </row>
    <row r="5" spans="1:13">
      <c r="B5" s="7" t="s">
        <v>45</v>
      </c>
      <c r="I5" s="275"/>
    </row>
    <row r="6" spans="1:13">
      <c r="B6" s="37" t="s">
        <v>0</v>
      </c>
      <c r="C6" s="9"/>
      <c r="I6" s="275"/>
    </row>
    <row r="7" spans="1:13">
      <c r="A7" s="280"/>
      <c r="B7" s="280"/>
      <c r="C7" s="280"/>
      <c r="D7" s="278" t="s">
        <v>221</v>
      </c>
      <c r="E7" s="278"/>
      <c r="I7" s="279" t="s">
        <v>18</v>
      </c>
      <c r="J7" s="279"/>
    </row>
    <row r="8" spans="1:13">
      <c r="B8" s="38" t="s">
        <v>6</v>
      </c>
      <c r="C8" s="38"/>
      <c r="D8" s="39" t="s">
        <v>2</v>
      </c>
      <c r="E8" s="39" t="s">
        <v>3</v>
      </c>
      <c r="F8" s="26"/>
      <c r="G8" s="40" t="s">
        <v>7</v>
      </c>
      <c r="H8" s="27"/>
      <c r="I8"/>
      <c r="J8" s="27"/>
      <c r="K8" s="39" t="s">
        <v>2</v>
      </c>
      <c r="L8" s="39" t="s">
        <v>3</v>
      </c>
      <c r="M8" s="27"/>
    </row>
    <row r="9" spans="1:13">
      <c r="A9" s="1">
        <v>2</v>
      </c>
      <c r="B9" s="14" t="s">
        <v>26</v>
      </c>
      <c r="C9" s="41"/>
      <c r="D9" s="42"/>
      <c r="E9" s="42"/>
      <c r="F9" s="17"/>
      <c r="G9" s="43"/>
      <c r="H9" s="15"/>
      <c r="I9" s="250"/>
      <c r="J9" s="15"/>
      <c r="K9" s="18"/>
      <c r="L9" s="18"/>
      <c r="M9" s="19"/>
    </row>
    <row r="10" spans="1:13">
      <c r="B10" s="59" t="s">
        <v>53</v>
      </c>
      <c r="C10" s="21" t="s">
        <v>27</v>
      </c>
      <c r="D10" s="4" t="s">
        <v>35</v>
      </c>
      <c r="G10" s="5" t="s">
        <v>30</v>
      </c>
      <c r="I10" s="251" t="s">
        <v>13</v>
      </c>
      <c r="K10" s="12">
        <v>100</v>
      </c>
      <c r="L10" s="12"/>
      <c r="M10" s="22"/>
    </row>
    <row r="11" spans="1:13">
      <c r="B11" s="59" t="s">
        <v>53</v>
      </c>
      <c r="C11" s="21" t="s">
        <v>27</v>
      </c>
      <c r="D11" s="4" t="s">
        <v>36</v>
      </c>
      <c r="G11" s="5" t="s">
        <v>31</v>
      </c>
      <c r="I11" s="251" t="s">
        <v>14</v>
      </c>
      <c r="K11" s="12">
        <v>100</v>
      </c>
      <c r="L11" s="12"/>
      <c r="M11" s="22"/>
    </row>
    <row r="12" spans="1:13">
      <c r="B12" s="59" t="s">
        <v>53</v>
      </c>
      <c r="C12" s="21" t="s">
        <v>27</v>
      </c>
      <c r="D12" s="4" t="s">
        <v>37</v>
      </c>
      <c r="G12" s="5" t="s">
        <v>32</v>
      </c>
      <c r="I12" s="251" t="s">
        <v>15</v>
      </c>
      <c r="K12" s="12">
        <v>100</v>
      </c>
      <c r="L12" s="12"/>
      <c r="M12" s="22"/>
    </row>
    <row r="13" spans="1:13">
      <c r="B13" s="198" t="s">
        <v>53</v>
      </c>
      <c r="C13" s="199" t="s">
        <v>27</v>
      </c>
      <c r="D13" s="200"/>
      <c r="E13" s="200" t="s">
        <v>46</v>
      </c>
      <c r="F13" s="201"/>
      <c r="G13" s="200" t="s">
        <v>47</v>
      </c>
      <c r="H13" s="145"/>
      <c r="I13" s="253">
        <v>5154</v>
      </c>
      <c r="J13" s="145"/>
      <c r="K13" s="202"/>
      <c r="L13" s="202">
        <v>-300</v>
      </c>
      <c r="M13" s="203"/>
    </row>
    <row r="14" spans="1:13">
      <c r="B14" s="204" t="s">
        <v>28</v>
      </c>
      <c r="C14" s="10"/>
      <c r="G14" s="4"/>
      <c r="I14" s="253"/>
      <c r="K14" s="12"/>
      <c r="L14" s="12"/>
      <c r="M14" s="22"/>
    </row>
    <row r="15" spans="1:13">
      <c r="B15" s="205" t="s">
        <v>53</v>
      </c>
      <c r="C15" s="199" t="s">
        <v>27</v>
      </c>
      <c r="D15" s="200" t="s">
        <v>46</v>
      </c>
      <c r="E15" s="200"/>
      <c r="F15" s="201"/>
      <c r="G15" s="201" t="s">
        <v>47</v>
      </c>
      <c r="H15" s="145"/>
      <c r="I15" s="251">
        <v>5154</v>
      </c>
      <c r="J15" s="145"/>
      <c r="K15" s="202">
        <v>300</v>
      </c>
      <c r="L15" s="202"/>
      <c r="M15" s="203"/>
    </row>
    <row r="16" spans="1:13">
      <c r="B16" s="52" t="s">
        <v>53</v>
      </c>
      <c r="C16" s="24" t="s">
        <v>27</v>
      </c>
      <c r="D16" s="25"/>
      <c r="E16" s="25" t="s">
        <v>48</v>
      </c>
      <c r="F16" s="26"/>
      <c r="G16" s="25" t="s">
        <v>49</v>
      </c>
      <c r="H16" s="27"/>
      <c r="I16" s="252" t="s">
        <v>16</v>
      </c>
      <c r="J16" s="27"/>
      <c r="K16" s="28"/>
      <c r="L16" s="28">
        <v>-300</v>
      </c>
      <c r="M16" s="29"/>
    </row>
    <row r="17" spans="1:13">
      <c r="I17" s="275"/>
    </row>
    <row r="18" spans="1:13" ht="18">
      <c r="B18" s="2" t="s">
        <v>111</v>
      </c>
      <c r="I18" s="275"/>
    </row>
    <row r="19" spans="1:13">
      <c r="A19" s="1">
        <v>1</v>
      </c>
      <c r="B19" s="3" t="s">
        <v>98</v>
      </c>
      <c r="I19" s="275"/>
    </row>
    <row r="20" spans="1:13">
      <c r="A20" s="1">
        <v>2</v>
      </c>
      <c r="B20" s="3" t="s">
        <v>99</v>
      </c>
      <c r="I20" s="275"/>
    </row>
    <row r="21" spans="1:13">
      <c r="B21" s="13"/>
      <c r="I21" s="275"/>
    </row>
    <row r="22" spans="1:13">
      <c r="B22" s="13" t="s">
        <v>105</v>
      </c>
      <c r="I22" s="275"/>
    </row>
    <row r="23" spans="1:13">
      <c r="B23" s="7" t="s">
        <v>50</v>
      </c>
      <c r="I23" s="275"/>
    </row>
    <row r="24" spans="1:13">
      <c r="B24" s="8" t="s">
        <v>109</v>
      </c>
      <c r="C24" s="9"/>
      <c r="D24" s="278" t="s">
        <v>221</v>
      </c>
      <c r="E24" s="278"/>
      <c r="I24" s="279" t="s">
        <v>18</v>
      </c>
    </row>
    <row r="25" spans="1:13">
      <c r="B25" s="38" t="s">
        <v>6</v>
      </c>
      <c r="C25" s="38"/>
      <c r="D25" s="39" t="s">
        <v>2</v>
      </c>
      <c r="E25" s="39" t="s">
        <v>3</v>
      </c>
      <c r="F25" s="26"/>
      <c r="G25" s="40" t="s">
        <v>7</v>
      </c>
      <c r="H25" s="27"/>
      <c r="I25" s="281"/>
      <c r="J25" s="27"/>
      <c r="K25" s="39" t="s">
        <v>2</v>
      </c>
      <c r="L25" s="39" t="s">
        <v>3</v>
      </c>
      <c r="M25" s="27"/>
    </row>
    <row r="26" spans="1:13">
      <c r="A26" s="1">
        <v>3</v>
      </c>
      <c r="B26" s="14" t="s">
        <v>9</v>
      </c>
      <c r="C26" s="41"/>
      <c r="D26" s="42"/>
      <c r="E26" s="42"/>
      <c r="F26" s="17"/>
      <c r="G26" s="43"/>
      <c r="H26" s="15"/>
      <c r="I26" s="250"/>
      <c r="J26" s="15"/>
      <c r="K26" s="18"/>
      <c r="L26" s="18"/>
      <c r="M26" s="19"/>
    </row>
    <row r="27" spans="1:13">
      <c r="B27" s="20" t="s">
        <v>38</v>
      </c>
      <c r="C27" s="10"/>
      <c r="D27" s="4" t="s">
        <v>48</v>
      </c>
      <c r="G27" s="5" t="s">
        <v>49</v>
      </c>
      <c r="I27" s="251" t="s">
        <v>16</v>
      </c>
      <c r="K27" s="12">
        <v>300</v>
      </c>
      <c r="L27" s="12"/>
      <c r="M27" s="22"/>
    </row>
    <row r="28" spans="1:13">
      <c r="B28" s="23" t="s">
        <v>38</v>
      </c>
      <c r="C28" s="56"/>
      <c r="D28" s="25"/>
      <c r="E28" s="25" t="s">
        <v>40</v>
      </c>
      <c r="F28" s="26"/>
      <c r="G28" s="25" t="s">
        <v>5</v>
      </c>
      <c r="H28" s="27"/>
      <c r="I28" s="252" t="s">
        <v>33</v>
      </c>
      <c r="J28" s="27"/>
      <c r="K28" s="28"/>
      <c r="L28" s="28">
        <v>-300</v>
      </c>
      <c r="M28" s="29"/>
    </row>
    <row r="29" spans="1:13">
      <c r="B29" s="36"/>
      <c r="G29" s="4"/>
      <c r="I29" s="247"/>
      <c r="K29" s="12"/>
      <c r="L29" s="12"/>
    </row>
    <row r="30" spans="1:13">
      <c r="B30" s="13" t="s">
        <v>54</v>
      </c>
      <c r="I30" s="254"/>
      <c r="K30" s="12"/>
      <c r="L30" s="12"/>
    </row>
    <row r="31" spans="1:13">
      <c r="B31" s="7" t="s">
        <v>29</v>
      </c>
      <c r="I31" s="247"/>
    </row>
    <row r="32" spans="1:13">
      <c r="A32" s="1">
        <v>4</v>
      </c>
      <c r="B32" s="14" t="s">
        <v>10</v>
      </c>
      <c r="C32" s="15"/>
      <c r="D32" s="16"/>
      <c r="E32" s="16"/>
      <c r="F32" s="17"/>
      <c r="G32" s="17"/>
      <c r="H32" s="15"/>
      <c r="I32" s="250"/>
      <c r="J32" s="15"/>
      <c r="K32" s="18"/>
      <c r="L32" s="18"/>
      <c r="M32" s="19"/>
    </row>
    <row r="33" spans="1:13">
      <c r="B33" s="59" t="s">
        <v>53</v>
      </c>
      <c r="C33" s="21" t="s">
        <v>27</v>
      </c>
      <c r="D33" s="4" t="s">
        <v>43</v>
      </c>
      <c r="G33" s="5" t="s">
        <v>19</v>
      </c>
      <c r="I33" s="254" t="s">
        <v>21</v>
      </c>
      <c r="K33" s="12">
        <v>100</v>
      </c>
      <c r="L33" s="12"/>
      <c r="M33" s="22"/>
    </row>
    <row r="34" spans="1:13">
      <c r="B34" s="59" t="s">
        <v>53</v>
      </c>
      <c r="C34" s="21" t="s">
        <v>27</v>
      </c>
      <c r="D34" s="4" t="s">
        <v>44</v>
      </c>
      <c r="G34" s="5" t="s">
        <v>20</v>
      </c>
      <c r="I34" s="254" t="s">
        <v>22</v>
      </c>
      <c r="K34" s="12">
        <v>50</v>
      </c>
      <c r="L34" s="12"/>
      <c r="M34" s="22"/>
    </row>
    <row r="35" spans="1:13">
      <c r="B35" s="52" t="s">
        <v>53</v>
      </c>
      <c r="C35" s="24" t="s">
        <v>27</v>
      </c>
      <c r="D35" s="25"/>
      <c r="E35" s="25" t="s">
        <v>34</v>
      </c>
      <c r="F35" s="26"/>
      <c r="G35" s="25" t="s">
        <v>4</v>
      </c>
      <c r="H35" s="27"/>
      <c r="I35" s="249">
        <v>1110</v>
      </c>
      <c r="J35" s="27"/>
      <c r="K35" s="28"/>
      <c r="L35" s="28">
        <v>-150</v>
      </c>
      <c r="M35" s="29"/>
    </row>
    <row r="36" spans="1:13">
      <c r="B36" s="10"/>
      <c r="C36" s="10"/>
      <c r="G36" s="4"/>
      <c r="I36" s="253"/>
      <c r="K36" s="12"/>
      <c r="L36" s="12"/>
    </row>
    <row r="37" spans="1:13">
      <c r="B37" s="13" t="s">
        <v>105</v>
      </c>
      <c r="I37" s="247"/>
    </row>
    <row r="38" spans="1:13">
      <c r="A38" s="30">
        <v>5</v>
      </c>
      <c r="B38" s="206" t="s">
        <v>118</v>
      </c>
      <c r="C38" s="38"/>
      <c r="D38" s="207"/>
      <c r="E38" s="207"/>
      <c r="F38" s="26"/>
      <c r="G38" s="40"/>
      <c r="H38" s="27"/>
      <c r="I38" s="249"/>
      <c r="J38" s="27"/>
      <c r="K38" s="28"/>
      <c r="L38" s="28"/>
      <c r="M38" s="27"/>
    </row>
    <row r="39" spans="1:13">
      <c r="A39" s="30"/>
      <c r="B39" s="14" t="s">
        <v>119</v>
      </c>
      <c r="C39" s="41"/>
      <c r="D39" s="42"/>
      <c r="E39" s="42"/>
      <c r="F39" s="17"/>
      <c r="G39" s="43"/>
      <c r="H39" s="15"/>
      <c r="I39" s="250"/>
      <c r="J39" s="15"/>
      <c r="K39" s="18"/>
      <c r="L39" s="18"/>
      <c r="M39" s="19"/>
    </row>
    <row r="40" spans="1:13">
      <c r="B40" s="20" t="s">
        <v>38</v>
      </c>
      <c r="C40" s="10"/>
      <c r="D40" s="4" t="s">
        <v>40</v>
      </c>
      <c r="G40" s="5" t="s">
        <v>5</v>
      </c>
      <c r="I40" s="247" t="s">
        <v>33</v>
      </c>
      <c r="K40" s="12">
        <v>300</v>
      </c>
      <c r="L40" s="12"/>
      <c r="M40" s="22"/>
    </row>
    <row r="41" spans="1:13">
      <c r="B41" s="34" t="s">
        <v>38</v>
      </c>
      <c r="C41" s="10"/>
      <c r="E41" s="4" t="s">
        <v>39</v>
      </c>
      <c r="G41" s="4" t="s">
        <v>41</v>
      </c>
      <c r="I41" s="255" t="s">
        <v>16</v>
      </c>
      <c r="K41" s="12"/>
      <c r="L41" s="12">
        <v>-300</v>
      </c>
      <c r="M41" s="22"/>
    </row>
    <row r="42" spans="1:13">
      <c r="B42" s="20" t="s">
        <v>53</v>
      </c>
      <c r="C42" s="21" t="s">
        <v>27</v>
      </c>
      <c r="D42" s="4" t="s">
        <v>39</v>
      </c>
      <c r="G42" s="5" t="s">
        <v>41</v>
      </c>
      <c r="I42" s="256">
        <v>1110</v>
      </c>
      <c r="K42" s="12">
        <v>300</v>
      </c>
      <c r="L42" s="12"/>
      <c r="M42" s="22"/>
    </row>
    <row r="43" spans="1:13">
      <c r="B43" s="34" t="s">
        <v>53</v>
      </c>
      <c r="C43" s="21" t="s">
        <v>27</v>
      </c>
      <c r="E43" s="4" t="s">
        <v>42</v>
      </c>
      <c r="G43" s="4" t="s">
        <v>8</v>
      </c>
      <c r="I43" s="255" t="s">
        <v>12</v>
      </c>
      <c r="K43" s="12"/>
      <c r="L43" s="12">
        <v>-300</v>
      </c>
      <c r="M43" s="22"/>
    </row>
    <row r="44" spans="1:13">
      <c r="B44" s="35" t="s">
        <v>28</v>
      </c>
      <c r="C44" s="27"/>
      <c r="D44" s="25"/>
      <c r="E44" s="25"/>
      <c r="F44" s="26"/>
      <c r="G44" s="25"/>
      <c r="H44" s="27"/>
      <c r="I44" s="249"/>
      <c r="J44" s="27"/>
      <c r="K44" s="28"/>
      <c r="L44" s="28"/>
      <c r="M44" s="29"/>
    </row>
    <row r="45" spans="1:13">
      <c r="I45" s="275"/>
    </row>
    <row r="46" spans="1:13" ht="18">
      <c r="B46" s="2" t="s">
        <v>121</v>
      </c>
      <c r="I46" s="275"/>
    </row>
    <row r="47" spans="1:13">
      <c r="B47" s="38" t="s">
        <v>122</v>
      </c>
      <c r="C47" s="9"/>
      <c r="I47" s="275"/>
    </row>
    <row r="48" spans="1:13">
      <c r="B48" s="37" t="s">
        <v>0</v>
      </c>
      <c r="C48" s="9"/>
      <c r="D48" s="278" t="s">
        <v>221</v>
      </c>
      <c r="E48" s="278"/>
      <c r="I48" s="279" t="s">
        <v>18</v>
      </c>
    </row>
    <row r="49" spans="1:13">
      <c r="B49" s="38" t="s">
        <v>6</v>
      </c>
      <c r="C49" s="38"/>
      <c r="D49" s="39" t="s">
        <v>2</v>
      </c>
      <c r="E49" s="39" t="s">
        <v>3</v>
      </c>
      <c r="F49" s="26"/>
      <c r="G49" s="40" t="s">
        <v>7</v>
      </c>
      <c r="H49" s="27"/>
      <c r="I49" s="281"/>
      <c r="J49" s="27"/>
      <c r="K49" s="39" t="s">
        <v>2</v>
      </c>
      <c r="L49" s="39" t="s">
        <v>3</v>
      </c>
      <c r="M49" s="27"/>
    </row>
    <row r="50" spans="1:13">
      <c r="A50" s="1">
        <v>1</v>
      </c>
      <c r="B50" s="14" t="s">
        <v>56</v>
      </c>
      <c r="C50" s="41"/>
      <c r="D50" s="42"/>
      <c r="E50" s="42"/>
      <c r="F50" s="17"/>
      <c r="G50" s="43"/>
      <c r="H50" s="15"/>
      <c r="I50" s="250"/>
      <c r="J50" s="15"/>
      <c r="K50" s="18"/>
      <c r="L50" s="18"/>
      <c r="M50" s="19"/>
    </row>
    <row r="51" spans="1:13">
      <c r="B51" s="163" t="s">
        <v>53</v>
      </c>
      <c r="C51" s="21" t="s">
        <v>27</v>
      </c>
      <c r="D51" s="4" t="s">
        <v>34</v>
      </c>
      <c r="G51" s="60" t="s">
        <v>49</v>
      </c>
      <c r="I51" s="256">
        <v>1110</v>
      </c>
      <c r="K51" s="208">
        <v>150</v>
      </c>
      <c r="L51" s="208"/>
      <c r="M51" s="22"/>
    </row>
    <row r="52" spans="1:13">
      <c r="B52" s="61" t="s">
        <v>53</v>
      </c>
      <c r="C52" s="21" t="s">
        <v>27</v>
      </c>
      <c r="E52" s="4" t="s">
        <v>35</v>
      </c>
      <c r="G52" s="209" t="s">
        <v>30</v>
      </c>
      <c r="I52" s="255" t="s">
        <v>13</v>
      </c>
      <c r="K52" s="12"/>
      <c r="L52" s="12">
        <v>-50</v>
      </c>
      <c r="M52" s="22"/>
    </row>
    <row r="53" spans="1:13">
      <c r="B53" s="61" t="s">
        <v>53</v>
      </c>
      <c r="C53" s="21" t="s">
        <v>27</v>
      </c>
      <c r="E53" s="4" t="s">
        <v>36</v>
      </c>
      <c r="G53" s="209" t="s">
        <v>31</v>
      </c>
      <c r="I53" s="255" t="s">
        <v>14</v>
      </c>
      <c r="K53" s="12"/>
      <c r="L53" s="12">
        <v>-50</v>
      </c>
      <c r="M53" s="22"/>
    </row>
    <row r="54" spans="1:13">
      <c r="B54" s="52" t="s">
        <v>53</v>
      </c>
      <c r="C54" s="24" t="s">
        <v>27</v>
      </c>
      <c r="D54" s="25"/>
      <c r="E54" s="25" t="s">
        <v>37</v>
      </c>
      <c r="F54" s="26"/>
      <c r="G54" s="210" t="s">
        <v>32</v>
      </c>
      <c r="H54" s="27"/>
      <c r="I54" s="258" t="s">
        <v>15</v>
      </c>
      <c r="J54" s="27"/>
      <c r="K54" s="28"/>
      <c r="L54" s="28">
        <v>-50</v>
      </c>
      <c r="M54" s="29"/>
    </row>
    <row r="55" spans="1:13">
      <c r="B55" s="211"/>
      <c r="C55" s="21"/>
      <c r="G55" s="209"/>
      <c r="I55" s="255"/>
      <c r="K55" s="12"/>
      <c r="L55" s="12"/>
    </row>
    <row r="56" spans="1:13">
      <c r="B56" s="38" t="s">
        <v>120</v>
      </c>
      <c r="C56" s="9"/>
      <c r="I56" s="247"/>
    </row>
    <row r="57" spans="1:13">
      <c r="B57" s="7" t="s">
        <v>23</v>
      </c>
      <c r="C57" s="9"/>
      <c r="D57" s="62"/>
      <c r="E57" s="62"/>
      <c r="G57" s="31"/>
      <c r="I57" s="247"/>
    </row>
    <row r="58" spans="1:13">
      <c r="B58" s="38" t="s">
        <v>6</v>
      </c>
      <c r="C58" s="38"/>
      <c r="D58" s="39" t="s">
        <v>2</v>
      </c>
      <c r="E58" s="39" t="s">
        <v>3</v>
      </c>
      <c r="F58" s="26"/>
      <c r="G58" s="40" t="s">
        <v>7</v>
      </c>
      <c r="H58" s="27"/>
      <c r="I58" s="248" t="s">
        <v>18</v>
      </c>
      <c r="J58" s="27"/>
      <c r="K58" s="39" t="s">
        <v>2</v>
      </c>
      <c r="L58" s="39" t="s">
        <v>3</v>
      </c>
      <c r="M58" s="27"/>
    </row>
    <row r="59" spans="1:13">
      <c r="B59" s="14" t="s">
        <v>56</v>
      </c>
      <c r="C59" s="41"/>
      <c r="D59" s="42"/>
      <c r="E59" s="42"/>
      <c r="F59" s="17"/>
      <c r="G59" s="43"/>
      <c r="H59" s="15"/>
      <c r="I59" s="250"/>
      <c r="J59" s="15"/>
      <c r="K59" s="18"/>
      <c r="L59" s="18"/>
      <c r="M59" s="19"/>
    </row>
    <row r="60" spans="1:13">
      <c r="A60" s="1">
        <v>1</v>
      </c>
      <c r="B60" s="20" t="s">
        <v>38</v>
      </c>
      <c r="C60" s="10"/>
      <c r="D60" s="4" t="s">
        <v>42</v>
      </c>
      <c r="G60" s="60" t="s">
        <v>8</v>
      </c>
      <c r="H60" s="5"/>
      <c r="I60" s="247" t="s">
        <v>12</v>
      </c>
      <c r="K60" s="208">
        <v>150</v>
      </c>
      <c r="L60" s="12"/>
      <c r="M60" s="22"/>
    </row>
    <row r="61" spans="1:13">
      <c r="B61" s="23" t="s">
        <v>38</v>
      </c>
      <c r="C61" s="56"/>
      <c r="D61" s="25"/>
      <c r="E61" s="25" t="s">
        <v>34</v>
      </c>
      <c r="F61" s="26"/>
      <c r="G61" s="210" t="s">
        <v>49</v>
      </c>
      <c r="H61" s="27"/>
      <c r="I61" s="252">
        <v>1110</v>
      </c>
      <c r="J61" s="27"/>
      <c r="K61" s="28"/>
      <c r="L61" s="28">
        <v>-150</v>
      </c>
      <c r="M61" s="29"/>
    </row>
    <row r="62" spans="1:13">
      <c r="B62" s="64"/>
      <c r="C62" s="10"/>
      <c r="G62" s="4"/>
      <c r="I62" s="253"/>
      <c r="K62" s="12"/>
      <c r="L62" s="12"/>
    </row>
    <row r="63" spans="1:13">
      <c r="A63" s="1">
        <v>2</v>
      </c>
      <c r="B63" s="3" t="s">
        <v>123</v>
      </c>
      <c r="D63" s="3"/>
      <c r="E63" s="3"/>
      <c r="F63" s="3"/>
      <c r="G63" s="3"/>
      <c r="K63" s="3"/>
      <c r="L63" s="3"/>
    </row>
    <row r="64" spans="1:13">
      <c r="A64" s="3"/>
      <c r="D64" s="3"/>
      <c r="E64" s="3"/>
      <c r="F64" s="3"/>
      <c r="G64" s="3"/>
      <c r="K64" s="3"/>
      <c r="L64" s="3"/>
    </row>
    <row r="65" s="3" customFormat="1"/>
    <row r="66" s="3" customFormat="1"/>
    <row r="67" s="3" customFormat="1"/>
    <row r="68" s="3" customFormat="1"/>
    <row r="69" s="3" customFormat="1"/>
    <row r="70" s="3" customFormat="1"/>
    <row r="71" s="3" customFormat="1"/>
    <row r="72" s="3" customFormat="1"/>
    <row r="73" s="3" customFormat="1"/>
    <row r="74" s="3" customFormat="1"/>
    <row r="75" s="3" customFormat="1"/>
    <row r="76" s="3" customFormat="1"/>
    <row r="77" s="3" customFormat="1"/>
    <row r="78" s="3" customFormat="1"/>
    <row r="79" s="3" customFormat="1"/>
    <row r="80" s="3" customFormat="1"/>
    <row r="81" spans="1:12">
      <c r="A81" s="3"/>
      <c r="D81" s="3"/>
      <c r="E81" s="3"/>
      <c r="F81" s="3"/>
      <c r="G81" s="3"/>
      <c r="K81" s="3"/>
      <c r="L81" s="3"/>
    </row>
    <row r="82" spans="1:12">
      <c r="A82" s="3"/>
    </row>
  </sheetData>
  <mergeCells count="3">
    <mergeCell ref="D7:E7"/>
    <mergeCell ref="D24:E24"/>
    <mergeCell ref="D48:E48"/>
  </mergeCells>
  <pageMargins left="0.7" right="0.7" top="0.75" bottom="0.75" header="0.3" footer="0.3"/>
  <pageSetup scale="83" fitToHeight="2" orientation="landscape" r:id="rId1"/>
  <rowBreaks count="1" manualBreakCount="1">
    <brk id="72" min="1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7</vt:i4>
      </vt:variant>
    </vt:vector>
  </HeadingPairs>
  <TitlesOfParts>
    <vt:vector size="15" baseType="lpstr">
      <vt:lpstr>Donee Sal-Benefit Rate</vt:lpstr>
      <vt:lpstr>Calc Donor #1</vt:lpstr>
      <vt:lpstr>Calc Donor #2</vt:lpstr>
      <vt:lpstr>Donor #3</vt:lpstr>
      <vt:lpstr>Shared Lve Wksht</vt:lpstr>
      <vt:lpstr>Shared Lve in BU as Rcvd</vt:lpstr>
      <vt:lpstr>Shared Lve in BU As Used</vt:lpstr>
      <vt:lpstr>Shared Leave Other Coll-Agcy</vt:lpstr>
      <vt:lpstr>'Shared Leave Other Coll-Agcy'!Print_Area</vt:lpstr>
      <vt:lpstr>'Shared Lve in BU as Rcvd'!Print_Area</vt:lpstr>
      <vt:lpstr>'Shared Lve in BU As Used'!Print_Area</vt:lpstr>
      <vt:lpstr>'Shared Lve Wksht'!Print_Area</vt:lpstr>
      <vt:lpstr>'Shared Leave Other Coll-Agcy'!Print_Titles</vt:lpstr>
      <vt:lpstr>'Shared Lve in BU as Rcvd'!Print_Titles</vt:lpstr>
      <vt:lpstr>'Shared Lve in BU As Used'!Print_Titles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Ginther</dc:creator>
  <cp:lastModifiedBy>John Ginther</cp:lastModifiedBy>
  <cp:lastPrinted>2016-06-17T16:53:02Z</cp:lastPrinted>
  <dcterms:created xsi:type="dcterms:W3CDTF">2016-05-28T16:55:35Z</dcterms:created>
  <dcterms:modified xsi:type="dcterms:W3CDTF">2025-02-03T14:51:30Z</dcterms:modified>
</cp:coreProperties>
</file>